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Е ДОКУМЕНТЫ\ГОСПРОГРАММЫ\ЗАНЯТОСТЬ\ИЗМ ГОСПРОГРАММЫ\2022\№2 Занатость (в разработке)\ПРОЕКТ\ОТПРАВЛЕНО\"/>
    </mc:Choice>
  </mc:AlternateContent>
  <bookViews>
    <workbookView xWindow="-15" yWindow="-15" windowWidth="12120" windowHeight="9795" activeTab="1"/>
  </bookViews>
  <sheets>
    <sheet name="1 целевые показатели" sheetId="7" r:id="rId1"/>
    <sheet name="1а МО" sheetId="5" r:id="rId2"/>
    <sheet name="5 ресурсное обеспечение" sheetId="1" r:id="rId3"/>
    <sheet name="6 оценка расходов " sheetId="2" r:id="rId4"/>
  </sheets>
  <definedNames>
    <definedName name="_GoBack" localSheetId="1">'1а МО'!#REF!</definedName>
    <definedName name="_xlnm._FilterDatabase" localSheetId="0" hidden="1">'1 целевые показатели'!$A$14:$Q$74</definedName>
    <definedName name="_xlnm._FilterDatabase" localSheetId="2" hidden="1">'5 ресурсное обеспечение'!$A$16:$U$66</definedName>
    <definedName name="_xlnm.Print_Titles" localSheetId="0">'1 целевые показатели'!$11:$14</definedName>
    <definedName name="_xlnm.Print_Titles" localSheetId="1">'1а МО'!$10:$13</definedName>
    <definedName name="_xlnm.Print_Titles" localSheetId="2">'5 ресурсное обеспечение'!$14:$16</definedName>
    <definedName name="_xlnm.Print_Titles" localSheetId="3">'6 оценка расходов '!$13:$15</definedName>
    <definedName name="_xlnm.Print_Area" localSheetId="0">'1 целевые показатели'!$A$1:$Q$76</definedName>
    <definedName name="_xlnm.Print_Area" localSheetId="1">'1а МО'!$A$1:$O$49</definedName>
    <definedName name="_xlnm.Print_Area" localSheetId="2">'5 ресурсное обеспечение'!$A$2:$V$66</definedName>
    <definedName name="_xlnm.Print_Area" localSheetId="3">'6 оценка расходов '!$A$1:$O$91</definedName>
  </definedNames>
  <calcPr calcId="152511" fullPrecision="0"/>
</workbook>
</file>

<file path=xl/calcChain.xml><?xml version="1.0" encoding="utf-8"?>
<calcChain xmlns="http://schemas.openxmlformats.org/spreadsheetml/2006/main">
  <c r="O51" i="2" l="1"/>
  <c r="O43" i="2" s="1"/>
  <c r="K43" i="2"/>
  <c r="L43" i="2"/>
  <c r="M43" i="2"/>
  <c r="N43" i="2"/>
  <c r="O25" i="2"/>
  <c r="O52" i="2"/>
  <c r="O61" i="2"/>
  <c r="O64" i="2"/>
  <c r="O63" i="2"/>
  <c r="O62" i="2"/>
  <c r="V59" i="1"/>
  <c r="V58" i="1" s="1"/>
  <c r="V37" i="1"/>
  <c r="V36" i="1" s="1"/>
  <c r="V30" i="1"/>
  <c r="V29" i="1" s="1"/>
  <c r="V27" i="1"/>
  <c r="V26" i="1" s="1"/>
  <c r="V44" i="1"/>
  <c r="V46" i="1"/>
  <c r="O26" i="2" l="1"/>
  <c r="P26" i="2" s="1"/>
  <c r="O27" i="2"/>
  <c r="P27" i="2" s="1"/>
  <c r="O28" i="2"/>
  <c r="O29" i="2"/>
  <c r="O30" i="2"/>
  <c r="O31" i="2"/>
  <c r="P31" i="2" s="1"/>
  <c r="O32" i="2"/>
  <c r="O33" i="2"/>
  <c r="P34" i="2"/>
  <c r="P35" i="2"/>
  <c r="O37" i="2"/>
  <c r="O38" i="2"/>
  <c r="O39" i="2"/>
  <c r="P39" i="2" s="1"/>
  <c r="O40" i="2"/>
  <c r="O41" i="2"/>
  <c r="O42" i="2"/>
  <c r="P42" i="2" s="1"/>
  <c r="P43" i="2"/>
  <c r="O44" i="2"/>
  <c r="O45" i="2"/>
  <c r="O46" i="2"/>
  <c r="O47" i="2"/>
  <c r="P47" i="2" s="1"/>
  <c r="O48" i="2"/>
  <c r="O49" i="2"/>
  <c r="O50" i="2"/>
  <c r="P50" i="2" s="1"/>
  <c r="P51" i="2"/>
  <c r="O53" i="2"/>
  <c r="O54" i="2"/>
  <c r="O55" i="2"/>
  <c r="P55" i="2" s="1"/>
  <c r="O56" i="2"/>
  <c r="O57" i="2"/>
  <c r="O58" i="2"/>
  <c r="P58" i="2" s="1"/>
  <c r="O59" i="2"/>
  <c r="P59" i="2" s="1"/>
  <c r="O60" i="2"/>
  <c r="P63" i="2"/>
  <c r="O65" i="2"/>
  <c r="O66" i="2"/>
  <c r="P66" i="2" s="1"/>
  <c r="O67" i="2"/>
  <c r="P67" i="2" s="1"/>
  <c r="O68" i="2"/>
  <c r="O69" i="2"/>
  <c r="O70" i="2"/>
  <c r="O71" i="2"/>
  <c r="P71" i="2" s="1"/>
  <c r="O72" i="2"/>
  <c r="O73" i="2"/>
  <c r="O74" i="2"/>
  <c r="P74" i="2" s="1"/>
  <c r="O75" i="2"/>
  <c r="P75" i="2" s="1"/>
  <c r="O76" i="2"/>
  <c r="O77" i="2"/>
  <c r="O78" i="2"/>
  <c r="O79" i="2"/>
  <c r="P79" i="2" s="1"/>
  <c r="O80" i="2"/>
  <c r="O81" i="2"/>
  <c r="O82" i="2"/>
  <c r="O83" i="2"/>
  <c r="O84" i="2"/>
  <c r="O85" i="2"/>
  <c r="O86" i="2"/>
  <c r="O87" i="2"/>
  <c r="V64" i="1"/>
  <c r="W64" i="1" s="1"/>
  <c r="V63" i="1"/>
  <c r="V62" i="1"/>
  <c r="V61" i="1"/>
  <c r="V60" i="1"/>
  <c r="W60" i="1" s="1"/>
  <c r="V57" i="1"/>
  <c r="V56" i="1"/>
  <c r="V55" i="1"/>
  <c r="W55" i="1" s="1"/>
  <c r="V54" i="1"/>
  <c r="V53" i="1"/>
  <c r="V52" i="1"/>
  <c r="V51" i="1"/>
  <c r="W51" i="1" s="1"/>
  <c r="V50" i="1"/>
  <c r="V49" i="1"/>
  <c r="W49" i="1" s="1"/>
  <c r="V48" i="1"/>
  <c r="W48" i="1" s="1"/>
  <c r="V47" i="1"/>
  <c r="W47" i="1" s="1"/>
  <c r="V45" i="1"/>
  <c r="V43" i="1"/>
  <c r="W43" i="1" s="1"/>
  <c r="V42" i="1"/>
  <c r="V41" i="1"/>
  <c r="V40" i="1"/>
  <c r="W40" i="1" s="1"/>
  <c r="V39" i="1"/>
  <c r="W39" i="1" s="1"/>
  <c r="V38" i="1"/>
  <c r="W38" i="1" s="1"/>
  <c r="V35" i="1"/>
  <c r="V34" i="1"/>
  <c r="V33" i="1"/>
  <c r="W33" i="1" s="1"/>
  <c r="V32" i="1"/>
  <c r="V31" i="1"/>
  <c r="W31" i="1" s="1"/>
  <c r="V28" i="1"/>
  <c r="W25" i="1"/>
  <c r="W24" i="1"/>
  <c r="V21" i="1"/>
  <c r="V20" i="1"/>
  <c r="W35" i="1"/>
  <c r="P25" i="2"/>
  <c r="P28" i="2"/>
  <c r="P29" i="2"/>
  <c r="P30" i="2"/>
  <c r="P32" i="2"/>
  <c r="P33" i="2"/>
  <c r="P36" i="2"/>
  <c r="P37" i="2"/>
  <c r="P38" i="2"/>
  <c r="P40" i="2"/>
  <c r="P41" i="2"/>
  <c r="P44" i="2"/>
  <c r="P45" i="2"/>
  <c r="P46" i="2"/>
  <c r="P48" i="2"/>
  <c r="P49" i="2"/>
  <c r="P52" i="2"/>
  <c r="P53" i="2"/>
  <c r="P54" i="2"/>
  <c r="P56" i="2"/>
  <c r="P57" i="2"/>
  <c r="P60" i="2"/>
  <c r="P61" i="2"/>
  <c r="P62" i="2"/>
  <c r="P64" i="2"/>
  <c r="P65" i="2"/>
  <c r="P68" i="2"/>
  <c r="P69" i="2"/>
  <c r="P70" i="2"/>
  <c r="P72" i="2"/>
  <c r="P73" i="2"/>
  <c r="P76" i="2"/>
  <c r="P77" i="2"/>
  <c r="P78" i="2"/>
  <c r="P80" i="2"/>
  <c r="W22" i="1"/>
  <c r="W23" i="1"/>
  <c r="W41" i="1"/>
  <c r="W52" i="1"/>
  <c r="W53" i="1"/>
  <c r="W54" i="1"/>
  <c r="W61" i="1"/>
  <c r="W62" i="1"/>
  <c r="W63" i="1"/>
  <c r="V19" i="1"/>
  <c r="W19" i="1" s="1"/>
  <c r="W26" i="1"/>
  <c r="W27" i="1"/>
  <c r="W32" i="1"/>
  <c r="W34" i="1"/>
  <c r="W56" i="1"/>
  <c r="W29" i="1"/>
  <c r="W20" i="1"/>
  <c r="W21" i="1"/>
  <c r="W28" i="1"/>
  <c r="W30" i="1"/>
  <c r="W42" i="1"/>
  <c r="W44" i="1"/>
  <c r="W45" i="1"/>
  <c r="W46" i="1"/>
  <c r="W50" i="1"/>
  <c r="W57" i="1"/>
  <c r="P20" i="2"/>
  <c r="P21" i="2"/>
  <c r="P22" i="2"/>
  <c r="P23" i="2"/>
  <c r="W36" i="1" l="1"/>
  <c r="W37" i="1"/>
  <c r="W59" i="1" l="1"/>
  <c r="W58" i="1"/>
  <c r="O19" i="2"/>
  <c r="P19" i="2" s="1"/>
  <c r="O24" i="2"/>
  <c r="P24" i="2" s="1"/>
  <c r="L17" i="2"/>
  <c r="T44" i="1"/>
  <c r="U44" i="1"/>
  <c r="S44" i="1"/>
  <c r="K61" i="2"/>
  <c r="V18" i="1" l="1"/>
  <c r="W18" i="1" s="1"/>
  <c r="R48" i="1"/>
  <c r="V17" i="1" l="1"/>
  <c r="Q61" i="1"/>
  <c r="Q59" i="1" s="1"/>
  <c r="Q58" i="1" s="1"/>
  <c r="Q55" i="1"/>
  <c r="Q54" i="1" s="1"/>
  <c r="Q44" i="1"/>
  <c r="Q40" i="1"/>
  <c r="Q39" i="1"/>
  <c r="Q31" i="1"/>
  <c r="Q30" i="1" s="1"/>
  <c r="Q29" i="1" s="1"/>
  <c r="Q27" i="1"/>
  <c r="Q26" i="1" s="1"/>
  <c r="Q23" i="1"/>
  <c r="Q22" i="1" s="1"/>
  <c r="Q20" i="1"/>
  <c r="Q19" i="1" s="1"/>
  <c r="Q37" i="1" l="1"/>
  <c r="Q36" i="1" s="1"/>
  <c r="Q18" i="1" s="1"/>
  <c r="Q17" i="1" s="1"/>
  <c r="R44" i="1" l="1"/>
  <c r="K17" i="2" l="1"/>
  <c r="J62" i="2" l="1"/>
  <c r="U50" i="1"/>
  <c r="U53" i="1"/>
  <c r="U27" i="1" l="1"/>
  <c r="U26" i="1" s="1"/>
  <c r="R40" i="1"/>
  <c r="S40" i="1"/>
  <c r="L18" i="2"/>
  <c r="K18" i="2"/>
  <c r="K79" i="2"/>
  <c r="R31" i="1" l="1"/>
  <c r="S31" i="1"/>
  <c r="J17" i="2" l="1"/>
  <c r="J20" i="2"/>
  <c r="J70" i="2"/>
  <c r="L79" i="2" l="1"/>
  <c r="J79" i="2"/>
  <c r="I79" i="2"/>
  <c r="H79" i="2"/>
  <c r="G79" i="2"/>
  <c r="F79" i="2"/>
  <c r="E79" i="2"/>
  <c r="M72" i="2"/>
  <c r="M71" i="2"/>
  <c r="L70" i="2"/>
  <c r="K70" i="2"/>
  <c r="I70" i="2"/>
  <c r="H70" i="2"/>
  <c r="G70" i="2"/>
  <c r="F70" i="2"/>
  <c r="E70" i="2"/>
  <c r="I63" i="2"/>
  <c r="N61" i="2"/>
  <c r="M61" i="2"/>
  <c r="L61" i="2"/>
  <c r="J61" i="2"/>
  <c r="I61" i="2"/>
  <c r="H61" i="2"/>
  <c r="G61" i="2"/>
  <c r="F61" i="2"/>
  <c r="E61" i="2"/>
  <c r="L52" i="2"/>
  <c r="K52" i="2"/>
  <c r="J52" i="2"/>
  <c r="I52" i="2"/>
  <c r="H52" i="2"/>
  <c r="G52" i="2"/>
  <c r="F52" i="2"/>
  <c r="E52" i="2"/>
  <c r="L51" i="2"/>
  <c r="K51" i="2"/>
  <c r="J51" i="2"/>
  <c r="J43" i="2" s="1"/>
  <c r="I51" i="2"/>
  <c r="I43" i="2" s="1"/>
  <c r="H51" i="2"/>
  <c r="M50" i="2"/>
  <c r="M49" i="2"/>
  <c r="M48" i="2"/>
  <c r="M46" i="2"/>
  <c r="M45" i="2"/>
  <c r="G43" i="2"/>
  <c r="F43" i="2"/>
  <c r="E43" i="2"/>
  <c r="L34" i="2"/>
  <c r="K34" i="2"/>
  <c r="J34" i="2"/>
  <c r="I34" i="2"/>
  <c r="H34" i="2"/>
  <c r="G34" i="2"/>
  <c r="F34" i="2"/>
  <c r="E34" i="2"/>
  <c r="M25" i="2"/>
  <c r="L25" i="2"/>
  <c r="K25" i="2"/>
  <c r="J25" i="2"/>
  <c r="I25" i="2"/>
  <c r="H25" i="2"/>
  <c r="G25" i="2"/>
  <c r="F25" i="2"/>
  <c r="E25" i="2"/>
  <c r="N24" i="2"/>
  <c r="M24" i="2"/>
  <c r="G24" i="2"/>
  <c r="F24" i="2"/>
  <c r="E24" i="2"/>
  <c r="L19" i="2"/>
  <c r="K19" i="2"/>
  <c r="J19" i="2"/>
  <c r="I19" i="2"/>
  <c r="H19" i="2"/>
  <c r="G19" i="2"/>
  <c r="F19" i="2"/>
  <c r="E19" i="2"/>
  <c r="J18" i="2"/>
  <c r="H18" i="2"/>
  <c r="G18" i="2"/>
  <c r="F18" i="2"/>
  <c r="E18" i="2"/>
  <c r="I17" i="2"/>
  <c r="H17" i="2"/>
  <c r="G17" i="2"/>
  <c r="F17" i="2"/>
  <c r="E17" i="2"/>
  <c r="T63" i="1"/>
  <c r="T62" i="1"/>
  <c r="S61" i="1"/>
  <c r="S59" i="1" s="1"/>
  <c r="R61" i="1"/>
  <c r="R59" i="1" s="1"/>
  <c r="P61" i="1"/>
  <c r="P59" i="1" s="1"/>
  <c r="O61" i="1"/>
  <c r="O59" i="1" s="1"/>
  <c r="O58" i="1" s="1"/>
  <c r="N61" i="1"/>
  <c r="N59" i="1" s="1"/>
  <c r="N58" i="1" s="1"/>
  <c r="M61" i="1"/>
  <c r="M59" i="1" s="1"/>
  <c r="M58" i="1" s="1"/>
  <c r="L61" i="1"/>
  <c r="L59" i="1" s="1"/>
  <c r="T60" i="1"/>
  <c r="T57" i="1"/>
  <c r="T56" i="1"/>
  <c r="S55" i="1"/>
  <c r="S54" i="1" s="1"/>
  <c r="R55" i="1"/>
  <c r="R54" i="1" s="1"/>
  <c r="M55" i="1"/>
  <c r="L54" i="1"/>
  <c r="T49" i="1"/>
  <c r="P47" i="1"/>
  <c r="O44" i="1"/>
  <c r="N44" i="1"/>
  <c r="M44" i="1"/>
  <c r="L44" i="1"/>
  <c r="T43" i="1"/>
  <c r="T42" i="1"/>
  <c r="T41" i="1"/>
  <c r="P40" i="1"/>
  <c r="O40" i="1"/>
  <c r="N40" i="1"/>
  <c r="M40" i="1"/>
  <c r="L40" i="1"/>
  <c r="T35" i="1"/>
  <c r="T34" i="1"/>
  <c r="O33" i="1"/>
  <c r="T32" i="1"/>
  <c r="S30" i="1"/>
  <c r="S29" i="1" s="1"/>
  <c r="R30" i="1"/>
  <c r="R29" i="1" s="1"/>
  <c r="P31" i="1"/>
  <c r="P30" i="1" s="1"/>
  <c r="P29" i="1" s="1"/>
  <c r="N31" i="1"/>
  <c r="N30" i="1" s="1"/>
  <c r="N29" i="1" s="1"/>
  <c r="M31" i="1"/>
  <c r="M30" i="1" s="1"/>
  <c r="M29" i="1" s="1"/>
  <c r="L31" i="1"/>
  <c r="O28" i="1"/>
  <c r="S27" i="1"/>
  <c r="S26" i="1" s="1"/>
  <c r="R27" i="1"/>
  <c r="R26" i="1" s="1"/>
  <c r="P27" i="1"/>
  <c r="P26" i="1" s="1"/>
  <c r="N27" i="1"/>
  <c r="N26" i="1" s="1"/>
  <c r="M27" i="1"/>
  <c r="M26" i="1" s="1"/>
  <c r="L27" i="1"/>
  <c r="T24" i="1"/>
  <c r="S23" i="1"/>
  <c r="S22" i="1" s="1"/>
  <c r="R23" i="1"/>
  <c r="R22" i="1" s="1"/>
  <c r="P23" i="1"/>
  <c r="P22" i="1" s="1"/>
  <c r="O23" i="1"/>
  <c r="O22" i="1" s="1"/>
  <c r="N23" i="1"/>
  <c r="M23" i="1"/>
  <c r="S20" i="1"/>
  <c r="S19" i="1" s="1"/>
  <c r="R20" i="1"/>
  <c r="R19" i="1" s="1"/>
  <c r="P20" i="1"/>
  <c r="P19" i="1" s="1"/>
  <c r="O20" i="1"/>
  <c r="O19" i="1" s="1"/>
  <c r="N20" i="1"/>
  <c r="N19" i="1" s="1"/>
  <c r="M20" i="1"/>
  <c r="M19" i="1" s="1"/>
  <c r="L20" i="1"/>
  <c r="M17" i="2" l="1"/>
  <c r="U24" i="1"/>
  <c r="U43" i="1"/>
  <c r="U35" i="1"/>
  <c r="U57" i="1"/>
  <c r="U34" i="1"/>
  <c r="U32" i="1"/>
  <c r="U49" i="1"/>
  <c r="O27" i="1"/>
  <c r="O26" i="1" s="1"/>
  <c r="L30" i="1"/>
  <c r="U62" i="1"/>
  <c r="U41" i="1"/>
  <c r="U63" i="1"/>
  <c r="L19" i="1"/>
  <c r="U42" i="1"/>
  <c r="U56" i="1"/>
  <c r="U60" i="1"/>
  <c r="I24" i="2"/>
  <c r="I16" i="2" s="1"/>
  <c r="M18" i="2"/>
  <c r="L37" i="1"/>
  <c r="P58" i="1"/>
  <c r="M54" i="1"/>
  <c r="T31" i="1"/>
  <c r="T30" i="1" s="1"/>
  <c r="T29" i="1" s="1"/>
  <c r="I18" i="2"/>
  <c r="T40" i="1"/>
  <c r="S58" i="1"/>
  <c r="T23" i="1"/>
  <c r="T22" i="1" s="1"/>
  <c r="F16" i="2"/>
  <c r="N37" i="1"/>
  <c r="N36" i="1" s="1"/>
  <c r="N72" i="2"/>
  <c r="O18" i="2" s="1"/>
  <c r="P18" i="2" s="1"/>
  <c r="N25" i="2"/>
  <c r="L58" i="1"/>
  <c r="N46" i="2"/>
  <c r="N48" i="2"/>
  <c r="N50" i="2"/>
  <c r="N52" i="2"/>
  <c r="K24" i="2"/>
  <c r="K16" i="2" s="1"/>
  <c r="L26" i="1"/>
  <c r="O31" i="1"/>
  <c r="O30" i="1" s="1"/>
  <c r="O29" i="1" s="1"/>
  <c r="M22" i="1"/>
  <c r="N34" i="2"/>
  <c r="N79" i="2"/>
  <c r="E16" i="2"/>
  <c r="G16" i="2"/>
  <c r="R37" i="1"/>
  <c r="O37" i="1"/>
  <c r="O36" i="1" s="1"/>
  <c r="S37" i="1"/>
  <c r="S36" i="1" s="1"/>
  <c r="M16" i="2"/>
  <c r="M19" i="2"/>
  <c r="M37" i="1"/>
  <c r="M36" i="1" s="1"/>
  <c r="H24" i="2"/>
  <c r="H16" i="2" s="1"/>
  <c r="J24" i="2"/>
  <c r="J16" i="2" s="1"/>
  <c r="L24" i="2"/>
  <c r="L16" i="2" s="1"/>
  <c r="M52" i="2"/>
  <c r="M79" i="2"/>
  <c r="M34" i="2"/>
  <c r="H43" i="2"/>
  <c r="N45" i="2"/>
  <c r="N49" i="2"/>
  <c r="M70" i="2"/>
  <c r="N71" i="2"/>
  <c r="T20" i="1"/>
  <c r="T19" i="1" s="1"/>
  <c r="N22" i="1"/>
  <c r="T27" i="1"/>
  <c r="P44" i="1"/>
  <c r="P37" i="1" s="1"/>
  <c r="P36" i="1" s="1"/>
  <c r="T55" i="1"/>
  <c r="T54" i="1" s="1"/>
  <c r="T61" i="1"/>
  <c r="T59" i="1" s="1"/>
  <c r="N70" i="2" l="1"/>
  <c r="N17" i="2"/>
  <c r="U23" i="1"/>
  <c r="U22" i="1" s="1"/>
  <c r="O18" i="1"/>
  <c r="O17" i="1" s="1"/>
  <c r="U40" i="1"/>
  <c r="U37" i="1" s="1"/>
  <c r="U36" i="1" s="1"/>
  <c r="U31" i="1"/>
  <c r="U30" i="1" s="1"/>
  <c r="U29" i="1" s="1"/>
  <c r="U55" i="1"/>
  <c r="L29" i="1"/>
  <c r="L36" i="1"/>
  <c r="U61" i="1"/>
  <c r="R36" i="1"/>
  <c r="P18" i="1"/>
  <c r="P17" i="1" s="1"/>
  <c r="R58" i="1"/>
  <c r="S18" i="1"/>
  <c r="S17" i="1" s="1"/>
  <c r="N19" i="2"/>
  <c r="N18" i="2"/>
  <c r="U20" i="1"/>
  <c r="M18" i="1"/>
  <c r="M17" i="1" s="1"/>
  <c r="T58" i="1"/>
  <c r="T26" i="1"/>
  <c r="N18" i="1"/>
  <c r="N17" i="1" s="1"/>
  <c r="T37" i="1"/>
  <c r="T36" i="1" s="1"/>
  <c r="O17" i="2" l="1"/>
  <c r="P17" i="2" s="1"/>
  <c r="L18" i="1"/>
  <c r="L17" i="1" s="1"/>
  <c r="U59" i="1"/>
  <c r="U58" i="1" s="1"/>
  <c r="R18" i="1"/>
  <c r="R17" i="1" s="1"/>
  <c r="U54" i="1"/>
  <c r="U19" i="1"/>
  <c r="N16" i="2"/>
  <c r="T18" i="1"/>
  <c r="T17" i="1" s="1"/>
  <c r="W17" i="1" l="1"/>
  <c r="O16" i="2"/>
  <c r="P16" i="2" s="1"/>
  <c r="U18" i="1"/>
  <c r="U17" i="1" s="1"/>
</calcChain>
</file>

<file path=xl/sharedStrings.xml><?xml version="1.0" encoding="utf-8"?>
<sst xmlns="http://schemas.openxmlformats.org/spreadsheetml/2006/main" count="863" uniqueCount="281">
  <si>
    <t>к государственной программе
Удмуртской Республики «Развитие социально-трудовых отношений и содействие занятости населения Удмуртской Республики»</t>
  </si>
  <si>
    <t xml:space="preserve">Ресурсное обеспечение </t>
  </si>
  <si>
    <t xml:space="preserve"> реализации государственной программы Удмуртской Республики за счет средств бюджета Удмуртской Республики</t>
  </si>
  <si>
    <t xml:space="preserve">        Наименование государственной программы:</t>
  </si>
  <si>
    <t xml:space="preserve">«Развитие социально-трудовых отношений и содействие занятости населения Удмуртской Республики» </t>
  </si>
  <si>
    <t xml:space="preserve">        Ответственный исполнитель:</t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</si>
  <si>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</si>
  <si>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</si>
  <si>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</t>
  </si>
  <si>
    <t>Код бюджетной классификации</t>
  </si>
  <si>
    <t>Расходы бюджета Удмуртской Республики, тыс. руб.</t>
  </si>
  <si>
    <t>ГП</t>
  </si>
  <si>
    <t>Пп</t>
  </si>
  <si>
    <t>ОМ</t>
  </si>
  <si>
    <t>М</t>
  </si>
  <si>
    <t>Гл</t>
  </si>
  <si>
    <t>Рз</t>
  </si>
  <si>
    <t>Пр</t>
  </si>
  <si>
    <t>ЦС</t>
  </si>
  <si>
    <t>ВР</t>
  </si>
  <si>
    <t>1 этап</t>
  </si>
  <si>
    <t>2 этап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</si>
  <si>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</si>
  <si>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</si>
  <si>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</si>
  <si>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</si>
  <si>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</si>
  <si>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</si>
  <si>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</si>
  <si>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</si>
  <si>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2023 г.</t>
  </si>
  <si>
    <t>2024 г.</t>
  </si>
  <si>
    <t>Развитие социально-трудовых отношений и содействие занятости населения Удмуртской Республики</t>
  </si>
  <si>
    <t>Всего</t>
  </si>
  <si>
    <t>Минсоцполитики УР</t>
  </si>
  <si>
    <t>Развитие системы социального партнерства в Удмуртской Республике</t>
  </si>
  <si>
    <t>01</t>
  </si>
  <si>
    <t>Реализация мероприятий по совершенствованию системы социального партнерства в Удмуртской Республике</t>
  </si>
  <si>
    <t>13</t>
  </si>
  <si>
    <t>3210100000, 3210900000</t>
  </si>
  <si>
    <t>240, 350</t>
  </si>
  <si>
    <t>Оказание содействия добровольному переселению в Удмуртскую Республику соотечественников, проживающих за рубежом</t>
  </si>
  <si>
    <t>всего</t>
  </si>
  <si>
    <t>02</t>
  </si>
  <si>
    <t>Расходы на предоставление дополнительных мер социальной поддержки  соотечественникам</t>
  </si>
  <si>
    <t>843</t>
  </si>
  <si>
    <t>03</t>
  </si>
  <si>
    <t>11</t>
  </si>
  <si>
    <t>3220200000</t>
  </si>
  <si>
    <t>320</t>
  </si>
  <si>
    <t>Реализация мероприятий, предусмотренных подпрограммой по добровольному переселению в Удмуртскую Республику соотечественников</t>
  </si>
  <si>
    <t>3220300000, 32203R0860</t>
  </si>
  <si>
    <t>Улучшение условий и охраны труда в Удмуртской Республике</t>
  </si>
  <si>
    <t>Проведение организационных мероприятий в области охраны труда, в том числе республиканских совещаний, семинаров, выставок средств безопасности труда</t>
  </si>
  <si>
    <t>04</t>
  </si>
  <si>
    <t>12</t>
  </si>
  <si>
    <t>3240100000,  3240501</t>
  </si>
  <si>
    <t>120, 240</t>
  </si>
  <si>
    <t>Кадровая обеспеченность экономики Удмуртской Республики</t>
  </si>
  <si>
    <t>Развитие трудовых ресурсов и повышение качества рабочей силы</t>
  </si>
  <si>
    <t>3250100000</t>
  </si>
  <si>
    <t>Организация проведения регионального этапа Всероссийского конкурса «Российская организация высокой социальной эффективности»</t>
  </si>
  <si>
    <t>3250600000</t>
  </si>
  <si>
    <t>240</t>
  </si>
  <si>
    <t>Организация проведения регионального этапа Всероссийского конкурса профессионального мастерства «Лучший по профессии»</t>
  </si>
  <si>
    <t>3250100000, 3250700000, 3250674</t>
  </si>
  <si>
    <t>Выполнение государственного задания автономным учреждением Удмуртской Республики «Центр кадровой политики, повышения уровня и развития квалификаций»</t>
  </si>
  <si>
    <t>3250100000, 3250023, 3250024, 3250025</t>
  </si>
  <si>
    <t>Уплата налогов</t>
  </si>
  <si>
    <t>3250200000, 3250062</t>
  </si>
  <si>
    <t>622</t>
  </si>
  <si>
    <t>Активная политика занятости населения и социальная поддержка безработных граждан</t>
  </si>
  <si>
    <t>Мероприятия в области содействия занятости населения</t>
  </si>
  <si>
    <t>3260100000,   3260391</t>
  </si>
  <si>
    <t>Выполнение государственным автономным образовательным учреждением дополнительного профессионального образования Удмуртской Республики «Республиканский учебно-методический центр службы занятости населения» государственного задания</t>
  </si>
  <si>
    <t>3260200000, 3260393, 3260394, 3260395</t>
  </si>
  <si>
    <t>621, 622</t>
  </si>
  <si>
    <t>Дополнительные мероприятия в сфере занятости населения</t>
  </si>
  <si>
    <t>3260300000</t>
  </si>
  <si>
    <t>Расходы на реализацию дополнительных мероприятий в сфере занятости населения</t>
  </si>
  <si>
    <t>3260300000,  3260510</t>
  </si>
  <si>
    <t>810</t>
  </si>
  <si>
    <t>Субсидии на реализацию дополнительных мероприятий в сфере занятости населения</t>
  </si>
  <si>
    <t>3265083</t>
  </si>
  <si>
    <t>Стимулирование создания работодателями рабочих мест (в том числе специальных) для трудоустройства инвалидов</t>
  </si>
  <si>
    <t>Осуществление социальных выплат гражданам, признанным в установленном порядке безработными гражданами</t>
  </si>
  <si>
    <t>3260400000,  3265290</t>
  </si>
  <si>
    <t>10</t>
  </si>
  <si>
    <t>570</t>
  </si>
  <si>
    <t>3260400000,      3265290</t>
  </si>
  <si>
    <t>240, 320, 340</t>
  </si>
  <si>
    <t>110</t>
  </si>
  <si>
    <t>05</t>
  </si>
  <si>
    <t>Межбюджетные трансферты бюджету Пенсионного фонда Российской Федерации</t>
  </si>
  <si>
    <t>3260500000, 3265290</t>
  </si>
  <si>
    <t>L3</t>
  </si>
  <si>
    <t>326L300000</t>
  </si>
  <si>
    <t>Р2</t>
  </si>
  <si>
    <t xml:space="preserve">Федеральный проект «Содействие занятости женщин - создание условий дошкольного образования для детей в возрасте до трех лет» </t>
  </si>
  <si>
    <t>326Р200000</t>
  </si>
  <si>
    <t>Р3</t>
  </si>
  <si>
    <t xml:space="preserve">Федеральный проект «Старшее поколение» </t>
  </si>
  <si>
    <t>326Р300000</t>
  </si>
  <si>
    <t>3270100000,  3270510</t>
  </si>
  <si>
    <t>Субсидии на реализацию дополнительных мероприятий в сфере занятости населения, направленных на снижение напряженности на рынке труда Удмуртской Республики</t>
  </si>
  <si>
    <t>3270200000,  3275083</t>
  </si>
  <si>
    <t>Создание условий для реализации государственной программы</t>
  </si>
  <si>
    <t>Реализация установленных функций (полномочий) государственного органа</t>
  </si>
  <si>
    <t>3290100000, 3290003</t>
  </si>
  <si>
    <t>120, 240, 320, 850</t>
  </si>
  <si>
    <t>3290200000</t>
  </si>
  <si>
    <t>Уплата налога на имущество организаций</t>
  </si>
  <si>
    <t>3290200620,  3290062</t>
  </si>
  <si>
    <t>850</t>
  </si>
  <si>
    <t>Уплата земельного налога</t>
  </si>
  <si>
    <t>3290200640, 3290064</t>
  </si>
  <si>
    <t>622, 850</t>
  </si>
  <si>
    <t>Осуществление полномочий Удмуртской Республики по реализации государственной политики занятости населения</t>
  </si>
  <si>
    <t>3290300000, 3290392</t>
  </si>
  <si>
    <t>110, 240, 850</t>
  </si>
  <si>
    <t>«Приложение 6</t>
  </si>
  <si>
    <t xml:space="preserve">Прогнозная (справочная) оценка </t>
  </si>
  <si>
    <t xml:space="preserve">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</si>
  <si>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</si>
  <si>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</si>
  <si>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</si>
  <si>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Бюджет Удмуртской Республики, в том числе:</t>
  </si>
  <si>
    <t>субсидии из федерального бюджета</t>
  </si>
  <si>
    <t>субвенции из федерального бюджета</t>
  </si>
  <si>
    <t xml:space="preserve">иные межбюджетные трансферты из федерального бюджета
</t>
  </si>
  <si>
    <t>Субсидии и субвенции из федерального бюджета, планируемые к получению</t>
  </si>
  <si>
    <t>Территориальный фонд обязательного медицинского страхования Удмуртской Республики</t>
  </si>
  <si>
    <t>Бюджеты муниципальных образований в Удмуртской Республике</t>
  </si>
  <si>
    <t>Иные источники</t>
  </si>
  <si>
    <t>Дополнительные мероприятия в сфере занятости населения, направленные на снижение напряженности на рынке труда Удмуртской Республики</t>
  </si>
  <si>
    <t>Федеральный проект «Поддержка занятости и повышение эффективности рынка труда для обеспечения роста производительности труда»</t>
  </si>
  <si>
    <t>Расходы на реализацию дополнительных мероприятий в сфере занятости населения, направленных на снижение напряженности на рынке труда Удмуртской Республики</t>
  </si>
  <si>
    <t>Приложение 4</t>
  </si>
  <si>
    <t>240, 320, 340, 810, 870</t>
  </si>
  <si>
    <t>240,                                  810</t>
  </si>
  <si>
    <t>240, 340, 610, 620, 810</t>
  </si>
  <si>
    <t>06</t>
  </si>
  <si>
    <t>120</t>
  </si>
  <si>
    <t>240, 340, 610, 620, 630, 810</t>
  </si>
  <si>
    <t>2014 г.</t>
  </si>
  <si>
    <t>Ответственный исполнитель: Министерство социальной политики и труда Удмуртской Республики</t>
  </si>
  <si>
    <t>Значения целевых показателей (индикаторов)</t>
  </si>
  <si>
    <t>факт</t>
  </si>
  <si>
    <t>прогноз</t>
  </si>
  <si>
    <t>Муниципальные образования</t>
  </si>
  <si>
    <t>4а</t>
  </si>
  <si>
    <t>Среднемесячная номинальная начисленная заработная плата работников крупных и средних предприятий и некоммерческих организаций по городским округам и муниципальным районам Удмуртской Республики, руб.</t>
  </si>
  <si>
    <t>19652,9 0</t>
  </si>
  <si>
    <t>21680,4 0</t>
  </si>
  <si>
    <t>Город Ижевск</t>
  </si>
  <si>
    <t>Город Глазов</t>
  </si>
  <si>
    <t>Город Можга</t>
  </si>
  <si>
    <t xml:space="preserve">Наименование государственной программы: «Развитие социально-трудовых отношений и содействие занятости населения Удмуртской Республики» </t>
  </si>
  <si>
    <t xml:space="preserve">Федеральный проект «Содействие занятости» </t>
  </si>
  <si>
    <t>Наименование государственной программы: «Развитие социально-трудовых отношений и содействие занятости населения Удмуртской Республики»</t>
  </si>
  <si>
    <t>Подпрограмма «Развитие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Республики»</t>
  </si>
  <si>
    <t>«Приложение 1а</t>
  </si>
  <si>
    <t>Перечень и сведения о целевых показателях (индикаторах) государственной программы в разрезе муниципальных образований в Удмуртской Республике</t>
  </si>
  <si>
    <t>№ п/п</t>
  </si>
  <si>
    <t>______________________</t>
  </si>
  <si>
    <t>».</t>
  </si>
  <si>
    <t>___________________</t>
  </si>
  <si>
    <t>_____________________</t>
  </si>
  <si>
    <t xml:space="preserve">2023 г. </t>
  </si>
  <si>
    <t>2024 г. &lt;*&gt;</t>
  </si>
  <si>
    <t>&lt;*&gt; Значения показателя будут внесены в соответствии с постановлением Правительства Удмуртской Республики от 23 марта 2015 года № 112 «Об оценке эффективности деятельности органов местного самоуправления городских округов и муниципальных районов, образованных на территории Удмуртской Республики» после согласования с органами местного самоуправления городских округов и муниципальных районов, образованных на территории Удмуртской Республики»</t>
  </si>
  <si>
    <t>2025 г.</t>
  </si>
  <si>
    <t>2025 г. &lt;*&gt;</t>
  </si>
  <si>
    <t>к постановлению Правительства
Удмуртской Республики 
от «___» ______2022 года № _____</t>
  </si>
  <si>
    <t>«Приложение 1</t>
  </si>
  <si>
    <t xml:space="preserve">Перечень и сведения о целевых показателях (индикаторах) государственной программы </t>
  </si>
  <si>
    <t>N п/п</t>
  </si>
  <si>
    <t>Наименование целевого показателя (индикатора)</t>
  </si>
  <si>
    <t>Единица измерения</t>
  </si>
  <si>
    <t>Государственная программа Удмуртской Республики Развитие социально-трудовых отношений и содействие занятости населения Удмуртской Республики"</t>
  </si>
  <si>
    <t>Реальные располагаемые денежные доходы населения</t>
  </si>
  <si>
    <t>%</t>
  </si>
  <si>
    <t>Номинальная начисленная средняя заработная плата одного работника (в среднем за период)</t>
  </si>
  <si>
    <t>руб.</t>
  </si>
  <si>
    <t>Уровень безработицы (по методологии Международной организации труда) в среднем за год</t>
  </si>
  <si>
    <t>Уровень регистрируемой безработицы от численности экономически активного населения в среднем за год</t>
  </si>
  <si>
    <t>Подпрограмма "Развитие системы социального партнерства в Удмуртской Республике"</t>
  </si>
  <si>
    <t>Количество работающих по коллективным договорам в общей численности работающих в республике</t>
  </si>
  <si>
    <t>Подпрограмма "Оказание содействия добровольному переселению в Удмуртскую Республику соотечественников, проживающих за рубежом"</t>
  </si>
  <si>
    <t>Количество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Государственная программа), и членов их семей, прибывших и поставленных на учет Министерством внутренних дел по Удмуртской Республике на территории вселения</t>
  </si>
  <si>
    <t>чел.</t>
  </si>
  <si>
    <t>-</t>
  </si>
  <si>
    <t>Доля рассмотренных уполномоченным органом заявлений соотечественников - потенциальных участников Государственной программы, с учетом сроков, предусмотренных подпрограммой, от общего числа поступивших заявлений</t>
  </si>
  <si>
    <t>Охват трудоустройством участников Государственной программы и членов их семей трудоспособного возраста, включая открывших собственный бизнес, от числа прибывших участников Государственной программы на конец отчетного года</t>
  </si>
  <si>
    <t>Охват участников Государственной программы и членов их семей, принявших участие в различных мероприятиях по социально-культурной адаптации и интеграции соотечественников</t>
  </si>
  <si>
    <t>Доля участников Государственной программы и членов их семей, получивших гарантированное медицинское обслуживание в период адаптации, от общего числа участников Государственной программы и членов их семей</t>
  </si>
  <si>
    <t>Подпрограмма "Развитие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Республики"</t>
  </si>
  <si>
    <t>Доля работников учреждений, с которыми заключены эффективные контракты</t>
  </si>
  <si>
    <t>Доля руководителей учреждений, с которыми заключены трудовые договоры в соответствии с типовой формой, утвержденной Правительством Российской Федерации</t>
  </si>
  <si>
    <t>Доля учреждений,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</t>
  </si>
  <si>
    <t>менее 5</t>
  </si>
  <si>
    <t>Реальная среднемесячная заработная плата</t>
  </si>
  <si>
    <t>Доля населения с денежными доходами ниже региональной величины прожиточного минимума в общей численности населения Удмуртской Республики</t>
  </si>
  <si>
    <t>Подпрограмма "Улучшение условий и охраны труда в Удмуртской Республике"</t>
  </si>
  <si>
    <t>Численность пострадавших в результате несчастных случаев на производстве со смертельным исходом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</si>
  <si>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</t>
  </si>
  <si>
    <t>Количество дней временной нетрудоспособности в связи с несчастным случаем на производстве в расчете на 1 пострадавшего (по данным ГУ - РО ФСС РФ по УР)</t>
  </si>
  <si>
    <t>дней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</si>
  <si>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(по данным Управления Роспотребнадзора по Удмуртской Республике)</t>
  </si>
  <si>
    <t>Количество рабочих мест, на которых проведена специальная оценка условий труда (по данным ГУ - РО ФСС РФ по УР, с 2018 года - по данным ФГИС СОУТ)</t>
  </si>
  <si>
    <t>ед.</t>
  </si>
  <si>
    <t>Удельный вес рабочих мест, на которых проведена специальная оценка условий труда, в общем количестве рабочих мест (рассчитывается на основе данных ГУ - РО ФСС РФ по УР, с 2018 года - по данным ФГИС СОУТ)</t>
  </si>
  <si>
    <t>Численность работников, занятых на работах с вредными и (или) опасными условиями труда (по данным ГУ - РО ФСС РФ по УР, с 2020 года - по данным ФГИС СОУТ)</t>
  </si>
  <si>
    <t>Удельный вес работников, занятых на работах с вредными и (или) опасными условиями труда, от общей численности работников (рассчитывается на основе данных ГУ - РО ФСС РФ по УР, с 2020 года - по данным ФГИС СОУТ)</t>
  </si>
  <si>
    <t>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</t>
  </si>
  <si>
    <t>Подпрограмма "Кадровая обеспеченность экономики Удмуртской Республики"</t>
  </si>
  <si>
    <t>Доля предприятий, организаций в Удмуртской Республике, участвующих в формировании прогноза потребности в квалифицированных кадрах, от общего количества предприятий, организаций в Удмуртской Республике</t>
  </si>
  <si>
    <t>Подпрограмма "Активная политика занятости населения и социальная поддержка безработных граждан"</t>
  </si>
  <si>
    <t>Доля трудоустроенных граждан в общей численности граждан, обратившихся за содействием в органы службы занятости с целью поиска подходящей работы</t>
  </si>
  <si>
    <t>Доля безработных граждан, ищущих работу 12 и более месяцев, в общей численности безработных граждан, зарегистрированных в органах службы занятости</t>
  </si>
  <si>
    <t>Доля граждан, признанных безработными, в численности безработных граждан, окончивших профессиональное обучение и получивших дополнительное профессиональное образование, включая обучение в другой местности</t>
  </si>
  <si>
    <t>Количество женщин, которым оказана государственная услуга по профессиональному обучению и дополнительному профессиональному образованию, включая обучение в другой местности, в период отпуска по уходу за ребенком до достижения им возраста трех лет</t>
  </si>
  <si>
    <t>Количество трудоустроенных незанятых инвалидов на оборудованные (оснащенные) рабочие места</t>
  </si>
  <si>
    <t>Доля трудоустроенных инвалидов на оборудованные (оснащенные) для них рабочие места в общей численности инвалидов в трудоспособном возрасте</t>
  </si>
  <si>
    <t>Количество оборудованных (оснащенных) рабочих мест для трудоустройства незанятых инвалидов</t>
  </si>
  <si>
    <t>Численность прошедших переобучение, повысивших квалификацию работников предприятий в целях поддержки занятости и повышения эффективности рынка труда</t>
  </si>
  <si>
    <t>Доля работников, продолжающих осуществлять трудовую деятельность, из числа работников, прошедших переобучение или повысивших квалификацию</t>
  </si>
  <si>
    <t>Численность граждан 50 лет и старше, а также лиц предпенсионного возраста, прошедших профессиональное обучение и дополнительное профессиональное образование</t>
  </si>
  <si>
    <t>Доля граждан 50 лет и старше, а также лиц предпенсионного возраста, прошедших профессиональное обучение или дополнительное профессиональное образование, трудоустроенных в течение одного года после окончания обучения</t>
  </si>
  <si>
    <t>Доля работников 50 лет и старше, а также лиц предпенсионного возраста, прошедших профессиональное обучение или дополнительное профессиональное образование, продолжающих осуществлять трудовую деятельность не менее года</t>
  </si>
  <si>
    <t>Численность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прошедших переобучение и повышение квалификации</t>
  </si>
  <si>
    <t>Доля приступивших к трудовой деятельности в общей численности прошедших переобучение и повышение квалификации женщин, находящихся в отпуске по уходу за ребенком, а также женщин, имеющих детей дошкольного возраста</t>
  </si>
  <si>
    <t>Количество центров занятости населения в Удмуртской Республике, в которых реализуются или реализованы проекты по модернизации</t>
  </si>
  <si>
    <t>Подпрограмма "Дополнительные мероприятия в сфере занятости населения, направленные на снижение напряженности на рынке труда Удмуртской Республики"</t>
  </si>
  <si>
    <t>Обеспечение занятости инвалидов</t>
  </si>
  <si>
    <t>Численность участников мероприятий подпрограммы</t>
  </si>
  <si>
    <t>Численность трудоустроенных на общественные работы граждан, ищущих работу и обратившихся в органы службы занятости</t>
  </si>
  <si>
    <t>Численность трудоустроенных на общественные работы безработных граждан</t>
  </si>
  <si>
    <t>Численность трудоустроенных на временные работы граждан из числа работников организаций, находящихся под риском увольнения</t>
  </si>
  <si>
    <t>Коэффициент напряженности на рынке труда</t>
  </si>
  <si>
    <t>Подпрограмма "Обеспечение развития государственной гражданской службы Удмуртской Республики и муниципальной службы в Удмуртской Республике"</t>
  </si>
  <si>
    <t>Укомплектованность должностей государственных гражданских служащих органов исполнительной власти Удмуртской Республики</t>
  </si>
  <si>
    <t>Укомплектованность должностей муниципальных служащих органов местного самоуправления с исполнительно-распорядительными функциями в Удмуртской Республике</t>
  </si>
  <si>
    <t>Подпрограмма "Создание условий для реализации государственной программы"</t>
  </si>
  <si>
    <t>Уровень выполнения значений целевых показателей (индикаторов) государственной программы</t>
  </si>
  <si>
    <t>не менее 90,0</t>
  </si>
  <si>
    <t>Муниципальный округ Алнашский район Удмуртской Республики</t>
  </si>
  <si>
    <t>Муниципальный округ Балезинский район Удмуртской Республики</t>
  </si>
  <si>
    <t>Муниципальный округ Вавожский район Удмуртской Республики</t>
  </si>
  <si>
    <t>Муниципальный округ Воткинский район Удмуртской Республики</t>
  </si>
  <si>
    <t>Муниципальный округ Глазовский район Удмуртской Республики</t>
  </si>
  <si>
    <t>Муниципальный округ Граховский район Удмуртской Республики</t>
  </si>
  <si>
    <t>Муниципальный округ Дебесский район Удмуртской Республики</t>
  </si>
  <si>
    <t>Муниципальный округ Завьяловский район Удмуртской Республики</t>
  </si>
  <si>
    <t>Муниципальный округ Игринский район Удмуртской Республики</t>
  </si>
  <si>
    <t>Муниципальный округ Камбарский район Удмуртской Республики</t>
  </si>
  <si>
    <t>Муниципальный округ Каракулинский район Удмуртской Республики</t>
  </si>
  <si>
    <t>Муниципальный округ Кезский район Удмуртской Республики</t>
  </si>
  <si>
    <t>Муниципальный округ Кизнерский район Удмуртской Республики</t>
  </si>
  <si>
    <t>Муниципальный округ Киясовский район Удмуртской Республики</t>
  </si>
  <si>
    <t>Муниципальный округ Красногорский район Удмуртской Республики</t>
  </si>
  <si>
    <t>Муниципальный округ Малопургинский район Удмуртской Республики</t>
  </si>
  <si>
    <t>Муниципальный округ Можгинский район Удмуртской Республики</t>
  </si>
  <si>
    <t>Муниципальный округ Сарапульский район Удмуртской Республики</t>
  </si>
  <si>
    <t>Муниципальный округ Селтинский район Удмуртской Республики</t>
  </si>
  <si>
    <t>Муниципальный округ Сюмсинский район Удмуртской Республики</t>
  </si>
  <si>
    <t>Муниципальный округ Увинский район Удмуртской Республики</t>
  </si>
  <si>
    <t>Муниципальный округ Шарканский район Удмуртской Республики</t>
  </si>
  <si>
    <t>Муниципальный округ Юкаменский район Удмуртской Республики</t>
  </si>
  <si>
    <t>Муниципальный округ Якшур-Бодьинский район Удмуртской Республики</t>
  </si>
  <si>
    <t>Муниципальный округ Ярский район Удмуртской Республики</t>
  </si>
  <si>
    <t>Городской округ город Воткинск Удмуртской Республики</t>
  </si>
  <si>
    <t>Городской округ Город Сарапул Удмуртской Республики</t>
  </si>
  <si>
    <t xml:space="preserve">к государственной программе
Удмуртской Республики «Развитие социально-трудовых отношений и содействие занятости населения Удмуртской Республики </t>
  </si>
  <si>
    <t>к постановлению Правительства 
Удмуртской Республики                                                   от «___» _____2022 года №______</t>
  </si>
  <si>
    <t>к государственной программе
Удмуртской Республики «Развитие социально-трудовых отношений и содействие занятости населения Удмуртской Республики</t>
  </si>
  <si>
    <t>Приложение 1</t>
  </si>
  <si>
    <t>Приложение 2</t>
  </si>
  <si>
    <t>«Приложение 3</t>
  </si>
  <si>
    <t xml:space="preserve">Доля населения с денежными доходами ниже границы бедности в общей численности населения Удмуртской Республики </t>
  </si>
  <si>
    <t>Приложение 3 к постановлению Правительства 
Удмуртской Республики                                                                                                от «___» _____2022 года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</si>
</sst>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6" fillId="2" borderId="6">
      <alignment horizontal="right" vertical="top" shrinkToFit="1"/>
    </xf>
    <xf numFmtId="4" fontId="7" fillId="3" borderId="6">
      <alignment horizontal="right" vertical="top" shrinkToFit="1"/>
    </xf>
    <xf numFmtId="0" fontId="8" fillId="0" borderId="0"/>
  </cellStyleXfs>
  <cellXfs count="183">
    <xf numFmtId="0" fontId="0" fillId="0" borderId="0" xfId="0"/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top"/>
    </xf>
    <xf numFmtId="49" fontId="1" fillId="0" borderId="0" xfId="0" applyNumberFormat="1" applyFont="1" applyFill="1" applyAlignment="1"/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/>
    <xf numFmtId="49" fontId="9" fillId="0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 applyAlignment="1">
      <alignment horizontal="center" vertical="top"/>
    </xf>
    <xf numFmtId="164" fontId="10" fillId="0" borderId="7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/>
    <xf numFmtId="164" fontId="5" fillId="0" borderId="1" xfId="0" applyNumberFormat="1" applyFont="1" applyFill="1" applyBorder="1" applyProtection="1">
      <protection locked="0"/>
    </xf>
    <xf numFmtId="0" fontId="0" fillId="0" borderId="0" xfId="0" applyFont="1" applyFill="1" applyAlignment="1"/>
    <xf numFmtId="164" fontId="1" fillId="0" borderId="0" xfId="0" applyNumberFormat="1" applyFont="1" applyFill="1"/>
    <xf numFmtId="0" fontId="3" fillId="0" borderId="0" xfId="0" applyFont="1" applyFill="1" applyAlignment="1">
      <alignment horizontal="right"/>
    </xf>
    <xf numFmtId="49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13" fillId="0" borderId="0" xfId="0" applyFont="1" applyFill="1" applyAlignment="1"/>
    <xf numFmtId="0" fontId="14" fillId="0" borderId="0" xfId="0" applyFont="1" applyFill="1" applyAlignment="1">
      <alignment wrapText="1"/>
    </xf>
    <xf numFmtId="49" fontId="13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justify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1" xfId="0" applyFill="1" applyBorder="1"/>
    <xf numFmtId="0" fontId="3" fillId="0" borderId="1" xfId="0" applyFont="1" applyFill="1" applyBorder="1"/>
    <xf numFmtId="164" fontId="14" fillId="0" borderId="0" xfId="0" applyNumberFormat="1" applyFont="1" applyFill="1"/>
    <xf numFmtId="164" fontId="1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top"/>
    </xf>
    <xf numFmtId="0" fontId="1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2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/>
    <xf numFmtId="0" fontId="1" fillId="0" borderId="0" xfId="0" applyFont="1" applyFill="1" applyBorder="1"/>
    <xf numFmtId="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164" fontId="1" fillId="0" borderId="10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/>
    <xf numFmtId="164" fontId="2" fillId="0" borderId="0" xfId="0" applyNumberFormat="1" applyFont="1" applyFill="1"/>
    <xf numFmtId="164" fontId="2" fillId="0" borderId="3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horizontal="center"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 wrapText="1"/>
    </xf>
    <xf numFmtId="164" fontId="1" fillId="0" borderId="9" xfId="0" applyNumberFormat="1" applyFont="1" applyFill="1" applyBorder="1" applyAlignment="1">
      <alignment vertical="top" wrapText="1"/>
    </xf>
    <xf numFmtId="164" fontId="3" fillId="0" borderId="0" xfId="0" applyNumberFormat="1" applyFont="1" applyFill="1"/>
    <xf numFmtId="0" fontId="1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vertical="top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4">
    <cellStyle name="xl36" xfId="1"/>
    <cellStyle name="xl41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CCFFFF"/>
      <color rgb="FFB0F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workbookViewId="0">
      <selection activeCell="AA20" sqref="AA20"/>
    </sheetView>
  </sheetViews>
  <sheetFormatPr defaultRowHeight="15.75" x14ac:dyDescent="0.25"/>
  <cols>
    <col min="1" max="1" width="7.140625" style="105" customWidth="1"/>
    <col min="2" max="2" width="6.7109375" style="105" customWidth="1"/>
    <col min="3" max="3" width="4.85546875" style="105" customWidth="1"/>
    <col min="4" max="4" width="48.140625" style="105" customWidth="1"/>
    <col min="5" max="5" width="7.42578125" style="105" customWidth="1"/>
    <col min="6" max="11" width="10.140625" style="105" bestFit="1" customWidth="1"/>
    <col min="12" max="12" width="10.140625" style="105" customWidth="1"/>
    <col min="13" max="13" width="10.28515625" style="43" bestFit="1" customWidth="1"/>
    <col min="14" max="16" width="10.42578125" style="105" customWidth="1"/>
    <col min="17" max="17" width="10.42578125" style="71" customWidth="1"/>
    <col min="18" max="16384" width="9.140625" style="105"/>
  </cols>
  <sheetData>
    <row r="1" spans="1:17" s="48" customFormat="1" ht="20.25" customHeight="1" x14ac:dyDescent="0.25">
      <c r="A1" s="45"/>
      <c r="B1" s="45"/>
      <c r="C1" s="46"/>
      <c r="D1" s="46"/>
      <c r="E1" s="47"/>
      <c r="F1" s="46"/>
      <c r="G1" s="46"/>
      <c r="H1" s="46"/>
      <c r="I1" s="46"/>
      <c r="M1" s="129" t="s">
        <v>276</v>
      </c>
      <c r="N1" s="129"/>
      <c r="O1" s="129"/>
      <c r="P1" s="129"/>
      <c r="Q1" s="129"/>
    </row>
    <row r="2" spans="1:17" s="48" customFormat="1" ht="45" customHeight="1" x14ac:dyDescent="0.25">
      <c r="A2" s="45"/>
      <c r="B2" s="45"/>
      <c r="C2" s="46"/>
      <c r="D2" s="46"/>
      <c r="E2" s="47"/>
      <c r="F2" s="46"/>
      <c r="G2" s="46"/>
      <c r="H2" s="46"/>
      <c r="I2" s="46"/>
      <c r="M2" s="130" t="s">
        <v>173</v>
      </c>
      <c r="N2" s="130"/>
      <c r="O2" s="130"/>
      <c r="P2" s="130"/>
      <c r="Q2" s="130"/>
    </row>
    <row r="3" spans="1:17" s="48" customFormat="1" ht="13.5" customHeight="1" x14ac:dyDescent="0.25">
      <c r="A3" s="45"/>
      <c r="B3" s="45"/>
      <c r="C3" s="46"/>
      <c r="D3" s="46"/>
      <c r="E3" s="47"/>
      <c r="F3" s="46"/>
      <c r="G3" s="46"/>
      <c r="H3" s="46"/>
      <c r="I3" s="46"/>
      <c r="M3" s="66"/>
      <c r="Q3" s="70"/>
    </row>
    <row r="4" spans="1:17" s="48" customFormat="1" x14ac:dyDescent="0.25">
      <c r="A4" s="51"/>
      <c r="B4" s="51"/>
      <c r="C4" s="101"/>
      <c r="D4" s="101"/>
      <c r="E4" s="102"/>
      <c r="F4" s="46"/>
      <c r="G4" s="46"/>
      <c r="H4" s="46"/>
      <c r="I4" s="46"/>
      <c r="L4" s="49"/>
      <c r="M4" s="129" t="s">
        <v>174</v>
      </c>
      <c r="N4" s="129"/>
      <c r="O4" s="129"/>
      <c r="P4" s="129"/>
      <c r="Q4" s="129"/>
    </row>
    <row r="5" spans="1:17" s="48" customFormat="1" ht="84" customHeight="1" x14ac:dyDescent="0.25">
      <c r="A5" s="51"/>
      <c r="B5" s="51"/>
      <c r="C5" s="101"/>
      <c r="D5" s="101"/>
      <c r="E5" s="102"/>
      <c r="F5" s="46"/>
      <c r="G5" s="49"/>
      <c r="H5" s="49"/>
      <c r="I5" s="46"/>
      <c r="L5" s="47"/>
      <c r="M5" s="131" t="s">
        <v>275</v>
      </c>
      <c r="N5" s="131"/>
      <c r="O5" s="131"/>
      <c r="P5" s="131"/>
      <c r="Q5" s="131"/>
    </row>
    <row r="6" spans="1:17" s="48" customFormat="1" x14ac:dyDescent="0.25">
      <c r="A6" s="132" t="s">
        <v>175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70"/>
    </row>
    <row r="7" spans="1:17" ht="25.5" customHeight="1" x14ac:dyDescent="0.25">
      <c r="A7" s="100" t="s">
        <v>159</v>
      </c>
      <c r="B7" s="100"/>
      <c r="C7" s="100"/>
      <c r="D7" s="100"/>
      <c r="E7" s="100"/>
      <c r="F7" s="100"/>
      <c r="G7" s="100"/>
      <c r="H7" s="100"/>
      <c r="I7" s="100"/>
      <c r="J7" s="100"/>
      <c r="K7" s="103"/>
      <c r="L7" s="100"/>
      <c r="M7" s="67"/>
      <c r="N7" s="100"/>
      <c r="O7" s="100"/>
      <c r="P7" s="100"/>
    </row>
    <row r="8" spans="1:17" ht="19.5" customHeight="1" x14ac:dyDescent="0.25">
      <c r="A8" s="128" t="s">
        <v>145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7" ht="19.5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7" ht="19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7" ht="30" customHeight="1" x14ac:dyDescent="0.25">
      <c r="A11" s="127" t="s">
        <v>6</v>
      </c>
      <c r="B11" s="127"/>
      <c r="C11" s="127" t="s">
        <v>176</v>
      </c>
      <c r="D11" s="127" t="s">
        <v>177</v>
      </c>
      <c r="E11" s="127" t="s">
        <v>178</v>
      </c>
      <c r="F11" s="124" t="s">
        <v>146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/>
    </row>
    <row r="12" spans="1:17" x14ac:dyDescent="0.25">
      <c r="A12" s="127"/>
      <c r="B12" s="127"/>
      <c r="C12" s="127"/>
      <c r="D12" s="127"/>
      <c r="E12" s="127"/>
      <c r="F12" s="127" t="s">
        <v>20</v>
      </c>
      <c r="G12" s="127"/>
      <c r="H12" s="127"/>
      <c r="I12" s="127"/>
      <c r="J12" s="127"/>
      <c r="K12" s="124" t="s">
        <v>21</v>
      </c>
      <c r="L12" s="125"/>
      <c r="M12" s="125"/>
      <c r="N12" s="125"/>
      <c r="O12" s="125"/>
      <c r="P12" s="125"/>
      <c r="Q12" s="126"/>
    </row>
    <row r="13" spans="1:17" ht="52.5" customHeight="1" x14ac:dyDescent="0.25">
      <c r="A13" s="127"/>
      <c r="B13" s="127"/>
      <c r="C13" s="127"/>
      <c r="D13" s="127"/>
      <c r="E13" s="127"/>
      <c r="F13" s="104" t="s">
        <v>144</v>
      </c>
      <c r="G13" s="104" t="s">
        <v>22</v>
      </c>
      <c r="H13" s="104" t="s">
        <v>23</v>
      </c>
      <c r="I13" s="104" t="s">
        <v>24</v>
      </c>
      <c r="J13" s="104" t="s">
        <v>25</v>
      </c>
      <c r="K13" s="104" t="s">
        <v>26</v>
      </c>
      <c r="L13" s="104" t="s">
        <v>27</v>
      </c>
      <c r="M13" s="54" t="s">
        <v>28</v>
      </c>
      <c r="N13" s="104" t="s">
        <v>29</v>
      </c>
      <c r="O13" s="104" t="s">
        <v>30</v>
      </c>
      <c r="P13" s="104" t="s">
        <v>31</v>
      </c>
      <c r="Q13" s="104" t="s">
        <v>171</v>
      </c>
    </row>
    <row r="14" spans="1:17" ht="23.25" customHeight="1" x14ac:dyDescent="0.25">
      <c r="A14" s="104" t="s">
        <v>11</v>
      </c>
      <c r="B14" s="104" t="s">
        <v>12</v>
      </c>
      <c r="C14" s="127"/>
      <c r="D14" s="127"/>
      <c r="E14" s="127"/>
      <c r="F14" s="104" t="s">
        <v>147</v>
      </c>
      <c r="G14" s="104" t="s">
        <v>147</v>
      </c>
      <c r="H14" s="104" t="s">
        <v>147</v>
      </c>
      <c r="I14" s="104" t="s">
        <v>147</v>
      </c>
      <c r="J14" s="104" t="s">
        <v>147</v>
      </c>
      <c r="K14" s="104" t="s">
        <v>147</v>
      </c>
      <c r="L14" s="104" t="s">
        <v>147</v>
      </c>
      <c r="M14" s="104" t="s">
        <v>147</v>
      </c>
      <c r="N14" s="104" t="s">
        <v>148</v>
      </c>
      <c r="O14" s="104" t="s">
        <v>148</v>
      </c>
      <c r="P14" s="104" t="s">
        <v>148</v>
      </c>
      <c r="Q14" s="104" t="s">
        <v>148</v>
      </c>
    </row>
    <row r="15" spans="1:17" ht="31.5" customHeight="1" x14ac:dyDescent="0.25">
      <c r="A15" s="104">
        <v>32</v>
      </c>
      <c r="B15" s="61"/>
      <c r="C15" s="61"/>
      <c r="D15" s="124" t="s">
        <v>179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</row>
    <row r="16" spans="1:17" ht="31.5" x14ac:dyDescent="0.25">
      <c r="A16" s="106">
        <v>32</v>
      </c>
      <c r="B16" s="106">
        <v>0</v>
      </c>
      <c r="C16" s="106">
        <v>1</v>
      </c>
      <c r="D16" s="72" t="s">
        <v>180</v>
      </c>
      <c r="E16" s="106" t="s">
        <v>181</v>
      </c>
      <c r="F16" s="73">
        <v>106.7</v>
      </c>
      <c r="G16" s="73">
        <v>107.4</v>
      </c>
      <c r="H16" s="73">
        <v>93</v>
      </c>
      <c r="I16" s="73">
        <v>98</v>
      </c>
      <c r="J16" s="73">
        <v>95.5</v>
      </c>
      <c r="K16" s="73">
        <v>100.8</v>
      </c>
      <c r="L16" s="73">
        <v>97.2</v>
      </c>
      <c r="M16" s="73">
        <v>100.4</v>
      </c>
      <c r="N16" s="73">
        <v>96</v>
      </c>
      <c r="O16" s="73">
        <v>100</v>
      </c>
      <c r="P16" s="73">
        <v>102</v>
      </c>
      <c r="Q16" s="78">
        <v>103</v>
      </c>
    </row>
    <row r="17" spans="1:17" s="75" customFormat="1" ht="31.5" x14ac:dyDescent="0.25">
      <c r="A17" s="104">
        <v>32</v>
      </c>
      <c r="B17" s="104">
        <v>0</v>
      </c>
      <c r="C17" s="104">
        <v>2</v>
      </c>
      <c r="D17" s="61" t="s">
        <v>182</v>
      </c>
      <c r="E17" s="104" t="s">
        <v>183</v>
      </c>
      <c r="F17" s="54">
        <v>23421</v>
      </c>
      <c r="G17" s="54">
        <v>24694</v>
      </c>
      <c r="H17" s="54">
        <v>26693</v>
      </c>
      <c r="I17" s="54">
        <v>28995</v>
      </c>
      <c r="J17" s="54">
        <v>31808</v>
      </c>
      <c r="K17" s="54">
        <v>34052</v>
      </c>
      <c r="L17" s="54">
        <v>36380</v>
      </c>
      <c r="M17" s="54">
        <v>39791</v>
      </c>
      <c r="N17" s="54">
        <v>43770</v>
      </c>
      <c r="O17" s="54">
        <v>47272</v>
      </c>
      <c r="P17" s="54">
        <v>50817</v>
      </c>
      <c r="Q17" s="78">
        <v>54120</v>
      </c>
    </row>
    <row r="18" spans="1:17" s="76" customFormat="1" ht="47.25" x14ac:dyDescent="0.25">
      <c r="A18" s="104">
        <v>32</v>
      </c>
      <c r="B18" s="104">
        <v>0</v>
      </c>
      <c r="C18" s="104">
        <v>3</v>
      </c>
      <c r="D18" s="61" t="s">
        <v>184</v>
      </c>
      <c r="E18" s="104" t="s">
        <v>181</v>
      </c>
      <c r="F18" s="54">
        <v>5.0999999999999996</v>
      </c>
      <c r="G18" s="54">
        <v>5</v>
      </c>
      <c r="H18" s="54">
        <v>5.2</v>
      </c>
      <c r="I18" s="54">
        <v>4.8</v>
      </c>
      <c r="J18" s="54">
        <v>4.8</v>
      </c>
      <c r="K18" s="54">
        <v>4.3</v>
      </c>
      <c r="L18" s="54">
        <v>6.3</v>
      </c>
      <c r="M18" s="54">
        <v>4.7</v>
      </c>
      <c r="N18" s="54">
        <v>4.7</v>
      </c>
      <c r="O18" s="54">
        <v>4.5999999999999996</v>
      </c>
      <c r="P18" s="54">
        <v>4.5999999999999996</v>
      </c>
      <c r="Q18" s="54">
        <v>4.5999999999999996</v>
      </c>
    </row>
    <row r="19" spans="1:17" s="76" customFormat="1" ht="47.25" x14ac:dyDescent="0.25">
      <c r="A19" s="104">
        <v>32</v>
      </c>
      <c r="B19" s="104">
        <v>0</v>
      </c>
      <c r="C19" s="104">
        <v>4</v>
      </c>
      <c r="D19" s="61" t="s">
        <v>185</v>
      </c>
      <c r="E19" s="104" t="s">
        <v>181</v>
      </c>
      <c r="F19" s="54">
        <v>1</v>
      </c>
      <c r="G19" s="54">
        <v>1.2</v>
      </c>
      <c r="H19" s="54">
        <v>1.2</v>
      </c>
      <c r="I19" s="54">
        <v>1</v>
      </c>
      <c r="J19" s="54">
        <v>0.8</v>
      </c>
      <c r="K19" s="54">
        <v>1</v>
      </c>
      <c r="L19" s="54">
        <v>2.4</v>
      </c>
      <c r="M19" s="54">
        <v>1</v>
      </c>
      <c r="N19" s="54">
        <v>1</v>
      </c>
      <c r="O19" s="54">
        <v>1</v>
      </c>
      <c r="P19" s="54">
        <v>0.9</v>
      </c>
      <c r="Q19" s="54">
        <v>0.9</v>
      </c>
    </row>
    <row r="20" spans="1:17" s="76" customFormat="1" x14ac:dyDescent="0.25">
      <c r="A20" s="104">
        <v>32</v>
      </c>
      <c r="B20" s="104">
        <v>1</v>
      </c>
      <c r="C20" s="61"/>
      <c r="D20" s="120" t="s">
        <v>186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2"/>
    </row>
    <row r="21" spans="1:17" s="76" customFormat="1" ht="47.25" x14ac:dyDescent="0.25">
      <c r="A21" s="104">
        <v>32</v>
      </c>
      <c r="B21" s="104">
        <v>1</v>
      </c>
      <c r="C21" s="104">
        <v>1</v>
      </c>
      <c r="D21" s="61" t="s">
        <v>187</v>
      </c>
      <c r="E21" s="104" t="s">
        <v>181</v>
      </c>
      <c r="F21" s="54">
        <v>77.599999999999994</v>
      </c>
      <c r="G21" s="54">
        <v>77.7</v>
      </c>
      <c r="H21" s="54">
        <v>78</v>
      </c>
      <c r="I21" s="54">
        <v>89</v>
      </c>
      <c r="J21" s="54">
        <v>78.7</v>
      </c>
      <c r="K21" s="54">
        <v>78.099999999999994</v>
      </c>
      <c r="L21" s="54">
        <v>79</v>
      </c>
      <c r="M21" s="54">
        <v>78</v>
      </c>
      <c r="N21" s="54">
        <v>78</v>
      </c>
      <c r="O21" s="54">
        <v>78</v>
      </c>
      <c r="P21" s="54">
        <v>78</v>
      </c>
      <c r="Q21" s="54">
        <v>78</v>
      </c>
    </row>
    <row r="22" spans="1:17" s="76" customFormat="1" x14ac:dyDescent="0.25">
      <c r="A22" s="104">
        <v>32</v>
      </c>
      <c r="B22" s="104">
        <v>2</v>
      </c>
      <c r="C22" s="61"/>
      <c r="D22" s="120" t="s">
        <v>188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</row>
    <row r="23" spans="1:17" s="76" customFormat="1" ht="157.5" x14ac:dyDescent="0.25">
      <c r="A23" s="104">
        <v>32</v>
      </c>
      <c r="B23" s="104">
        <v>2</v>
      </c>
      <c r="C23" s="104">
        <v>1</v>
      </c>
      <c r="D23" s="61" t="s">
        <v>189</v>
      </c>
      <c r="E23" s="104" t="s">
        <v>190</v>
      </c>
      <c r="F23" s="104" t="s">
        <v>191</v>
      </c>
      <c r="G23" s="104">
        <v>153</v>
      </c>
      <c r="H23" s="104">
        <v>311</v>
      </c>
      <c r="I23" s="104">
        <v>136</v>
      </c>
      <c r="J23" s="104">
        <v>130</v>
      </c>
      <c r="K23" s="104">
        <v>104</v>
      </c>
      <c r="L23" s="104">
        <v>104</v>
      </c>
      <c r="M23" s="74">
        <v>104</v>
      </c>
      <c r="N23" s="104">
        <v>70</v>
      </c>
      <c r="O23" s="104">
        <v>70</v>
      </c>
      <c r="P23" s="104">
        <v>70</v>
      </c>
      <c r="Q23" s="104" t="s">
        <v>191</v>
      </c>
    </row>
    <row r="24" spans="1:17" s="76" customFormat="1" ht="94.5" x14ac:dyDescent="0.25">
      <c r="A24" s="104">
        <v>32</v>
      </c>
      <c r="B24" s="104">
        <v>2</v>
      </c>
      <c r="C24" s="104">
        <v>2</v>
      </c>
      <c r="D24" s="61" t="s">
        <v>192</v>
      </c>
      <c r="E24" s="104" t="s">
        <v>181</v>
      </c>
      <c r="F24" s="104" t="s">
        <v>191</v>
      </c>
      <c r="G24" s="54">
        <v>100</v>
      </c>
      <c r="H24" s="54">
        <v>100</v>
      </c>
      <c r="I24" s="54">
        <v>100</v>
      </c>
      <c r="J24" s="54">
        <v>100</v>
      </c>
      <c r="K24" s="54">
        <v>100</v>
      </c>
      <c r="L24" s="54">
        <v>100</v>
      </c>
      <c r="M24" s="54">
        <v>100</v>
      </c>
      <c r="N24" s="54">
        <v>100</v>
      </c>
      <c r="O24" s="54">
        <v>100</v>
      </c>
      <c r="P24" s="54">
        <v>100</v>
      </c>
      <c r="Q24" s="104" t="s">
        <v>191</v>
      </c>
    </row>
    <row r="25" spans="1:17" s="76" customFormat="1" ht="94.5" x14ac:dyDescent="0.25">
      <c r="A25" s="104">
        <v>32</v>
      </c>
      <c r="B25" s="104">
        <v>2</v>
      </c>
      <c r="C25" s="104">
        <v>3</v>
      </c>
      <c r="D25" s="61" t="s">
        <v>193</v>
      </c>
      <c r="E25" s="104" t="s">
        <v>181</v>
      </c>
      <c r="F25" s="104" t="s">
        <v>191</v>
      </c>
      <c r="G25" s="54">
        <v>93.9</v>
      </c>
      <c r="H25" s="54">
        <v>90.7</v>
      </c>
      <c r="I25" s="54">
        <v>98</v>
      </c>
      <c r="J25" s="54">
        <v>92.7</v>
      </c>
      <c r="K25" s="54">
        <v>90</v>
      </c>
      <c r="L25" s="54">
        <v>91</v>
      </c>
      <c r="M25" s="54">
        <v>70</v>
      </c>
      <c r="N25" s="54">
        <v>70</v>
      </c>
      <c r="O25" s="54">
        <v>70</v>
      </c>
      <c r="P25" s="54">
        <v>70</v>
      </c>
      <c r="Q25" s="104" t="s">
        <v>191</v>
      </c>
    </row>
    <row r="26" spans="1:17" s="76" customFormat="1" ht="78.75" x14ac:dyDescent="0.25">
      <c r="A26" s="104">
        <v>32</v>
      </c>
      <c r="B26" s="104">
        <v>2</v>
      </c>
      <c r="C26" s="104">
        <v>4</v>
      </c>
      <c r="D26" s="61" t="s">
        <v>194</v>
      </c>
      <c r="E26" s="104" t="s">
        <v>181</v>
      </c>
      <c r="F26" s="104" t="s">
        <v>191</v>
      </c>
      <c r="G26" s="54">
        <v>100</v>
      </c>
      <c r="H26" s="54">
        <v>100</v>
      </c>
      <c r="I26" s="54">
        <v>100</v>
      </c>
      <c r="J26" s="54">
        <v>100</v>
      </c>
      <c r="K26" s="54">
        <v>100</v>
      </c>
      <c r="L26" s="54">
        <v>100</v>
      </c>
      <c r="M26" s="54">
        <v>100</v>
      </c>
      <c r="N26" s="54">
        <v>100</v>
      </c>
      <c r="O26" s="54">
        <v>100</v>
      </c>
      <c r="P26" s="54">
        <v>100</v>
      </c>
      <c r="Q26" s="104" t="s">
        <v>191</v>
      </c>
    </row>
    <row r="27" spans="1:17" s="76" customFormat="1" ht="94.5" x14ac:dyDescent="0.25">
      <c r="A27" s="104">
        <v>32</v>
      </c>
      <c r="B27" s="104">
        <v>2</v>
      </c>
      <c r="C27" s="104">
        <v>5</v>
      </c>
      <c r="D27" s="61" t="s">
        <v>195</v>
      </c>
      <c r="E27" s="104" t="s">
        <v>181</v>
      </c>
      <c r="F27" s="104" t="s">
        <v>191</v>
      </c>
      <c r="G27" s="54">
        <v>100</v>
      </c>
      <c r="H27" s="54">
        <v>100</v>
      </c>
      <c r="I27" s="54">
        <v>100</v>
      </c>
      <c r="J27" s="54">
        <v>100</v>
      </c>
      <c r="K27" s="54">
        <v>100</v>
      </c>
      <c r="L27" s="54">
        <v>100</v>
      </c>
      <c r="M27" s="54">
        <v>100</v>
      </c>
      <c r="N27" s="54">
        <v>100</v>
      </c>
      <c r="O27" s="54">
        <v>100</v>
      </c>
      <c r="P27" s="54">
        <v>100</v>
      </c>
      <c r="Q27" s="104" t="s">
        <v>191</v>
      </c>
    </row>
    <row r="28" spans="1:17" s="76" customFormat="1" x14ac:dyDescent="0.25">
      <c r="A28" s="104">
        <v>32</v>
      </c>
      <c r="B28" s="104">
        <v>3</v>
      </c>
      <c r="C28" s="61"/>
      <c r="D28" s="123" t="s">
        <v>196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58"/>
    </row>
    <row r="29" spans="1:17" s="76" customFormat="1" ht="31.5" x14ac:dyDescent="0.25">
      <c r="A29" s="104">
        <v>32</v>
      </c>
      <c r="B29" s="104">
        <v>3</v>
      </c>
      <c r="C29" s="104">
        <v>1</v>
      </c>
      <c r="D29" s="61" t="s">
        <v>197</v>
      </c>
      <c r="E29" s="104" t="s">
        <v>181</v>
      </c>
      <c r="F29" s="54">
        <v>54.8</v>
      </c>
      <c r="G29" s="54">
        <v>74.099999999999994</v>
      </c>
      <c r="H29" s="54">
        <v>85.7</v>
      </c>
      <c r="I29" s="54">
        <v>100</v>
      </c>
      <c r="J29" s="54">
        <v>100</v>
      </c>
      <c r="K29" s="54">
        <v>100</v>
      </c>
      <c r="L29" s="54">
        <v>100</v>
      </c>
      <c r="M29" s="54">
        <v>100</v>
      </c>
      <c r="N29" s="54">
        <v>100</v>
      </c>
      <c r="O29" s="54">
        <v>100</v>
      </c>
      <c r="P29" s="54">
        <v>100</v>
      </c>
      <c r="Q29" s="78">
        <v>100</v>
      </c>
    </row>
    <row r="30" spans="1:17" s="76" customFormat="1" ht="66" customHeight="1" x14ac:dyDescent="0.25">
      <c r="A30" s="104">
        <v>32</v>
      </c>
      <c r="B30" s="104">
        <v>3</v>
      </c>
      <c r="C30" s="104">
        <v>2</v>
      </c>
      <c r="D30" s="61" t="s">
        <v>198</v>
      </c>
      <c r="E30" s="104" t="s">
        <v>181</v>
      </c>
      <c r="F30" s="54">
        <v>97</v>
      </c>
      <c r="G30" s="54">
        <v>98.5</v>
      </c>
      <c r="H30" s="54">
        <v>99.7</v>
      </c>
      <c r="I30" s="54">
        <v>100</v>
      </c>
      <c r="J30" s="54">
        <v>100</v>
      </c>
      <c r="K30" s="54" t="s">
        <v>191</v>
      </c>
      <c r="L30" s="54" t="s">
        <v>191</v>
      </c>
      <c r="M30" s="54" t="s">
        <v>191</v>
      </c>
      <c r="N30" s="54" t="s">
        <v>191</v>
      </c>
      <c r="O30" s="54" t="s">
        <v>191</v>
      </c>
      <c r="P30" s="54" t="s">
        <v>191</v>
      </c>
      <c r="Q30" s="54" t="s">
        <v>191</v>
      </c>
    </row>
    <row r="31" spans="1:17" s="76" customFormat="1" ht="94.5" x14ac:dyDescent="0.25">
      <c r="A31" s="104">
        <v>32</v>
      </c>
      <c r="B31" s="104">
        <v>3</v>
      </c>
      <c r="C31" s="104">
        <v>3</v>
      </c>
      <c r="D31" s="61" t="s">
        <v>199</v>
      </c>
      <c r="E31" s="104" t="s">
        <v>181</v>
      </c>
      <c r="F31" s="77">
        <v>0.15</v>
      </c>
      <c r="G31" s="77">
        <v>0.3</v>
      </c>
      <c r="H31" s="77">
        <v>0.06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 t="s">
        <v>200</v>
      </c>
      <c r="O31" s="104" t="s">
        <v>200</v>
      </c>
      <c r="P31" s="104" t="s">
        <v>200</v>
      </c>
      <c r="Q31" s="104" t="s">
        <v>200</v>
      </c>
    </row>
    <row r="32" spans="1:17" s="76" customFormat="1" x14ac:dyDescent="0.25">
      <c r="A32" s="104">
        <v>32</v>
      </c>
      <c r="B32" s="104">
        <v>3</v>
      </c>
      <c r="C32" s="104">
        <v>4</v>
      </c>
      <c r="D32" s="61" t="s">
        <v>201</v>
      </c>
      <c r="E32" s="104" t="s">
        <v>181</v>
      </c>
      <c r="F32" s="54">
        <v>104.2</v>
      </c>
      <c r="G32" s="54">
        <v>92.1</v>
      </c>
      <c r="H32" s="54">
        <v>103.7</v>
      </c>
      <c r="I32" s="54">
        <v>105.5</v>
      </c>
      <c r="J32" s="54">
        <v>107.4</v>
      </c>
      <c r="K32" s="54">
        <v>103.5</v>
      </c>
      <c r="L32" s="54">
        <v>103.4</v>
      </c>
      <c r="M32" s="54">
        <v>101</v>
      </c>
      <c r="N32" s="54">
        <v>100.5</v>
      </c>
      <c r="O32" s="54">
        <v>100.5</v>
      </c>
      <c r="P32" s="54">
        <v>102.5</v>
      </c>
      <c r="Q32" s="78">
        <v>102.4</v>
      </c>
    </row>
    <row r="33" spans="1:17" s="76" customFormat="1" ht="63" x14ac:dyDescent="0.25">
      <c r="A33" s="104">
        <v>32</v>
      </c>
      <c r="B33" s="104">
        <v>3</v>
      </c>
      <c r="C33" s="104">
        <v>5</v>
      </c>
      <c r="D33" s="61" t="s">
        <v>202</v>
      </c>
      <c r="E33" s="104" t="s">
        <v>181</v>
      </c>
      <c r="F33" s="54">
        <v>11.9</v>
      </c>
      <c r="G33" s="54">
        <v>12.3</v>
      </c>
      <c r="H33" s="54">
        <v>12.4</v>
      </c>
      <c r="I33" s="54">
        <v>12.2</v>
      </c>
      <c r="J33" s="54">
        <v>12.2</v>
      </c>
      <c r="K33" s="54">
        <v>12.4</v>
      </c>
      <c r="L33" s="54">
        <v>11.9</v>
      </c>
      <c r="M33" s="60"/>
      <c r="N33" s="60"/>
      <c r="O33" s="60"/>
      <c r="P33" s="60"/>
      <c r="Q33" s="60"/>
    </row>
    <row r="34" spans="1:17" s="76" customFormat="1" ht="47.25" x14ac:dyDescent="0.25">
      <c r="A34" s="104">
        <v>32</v>
      </c>
      <c r="B34" s="104">
        <v>3</v>
      </c>
      <c r="C34" s="104">
        <v>6</v>
      </c>
      <c r="D34" s="61" t="s">
        <v>279</v>
      </c>
      <c r="E34" s="104" t="s">
        <v>181</v>
      </c>
      <c r="F34" s="54"/>
      <c r="G34" s="54"/>
      <c r="H34" s="54"/>
      <c r="I34" s="54"/>
      <c r="J34" s="54"/>
      <c r="K34" s="54"/>
      <c r="L34" s="54"/>
      <c r="M34" s="54">
        <v>11.4</v>
      </c>
      <c r="N34" s="54">
        <v>10.5</v>
      </c>
      <c r="O34" s="54">
        <v>9.8000000000000007</v>
      </c>
      <c r="P34" s="54">
        <v>9.1999999999999993</v>
      </c>
      <c r="Q34" s="78">
        <v>8.6</v>
      </c>
    </row>
    <row r="35" spans="1:17" s="76" customFormat="1" x14ac:dyDescent="0.25">
      <c r="A35" s="104">
        <v>32</v>
      </c>
      <c r="B35" s="104">
        <v>4</v>
      </c>
      <c r="C35" s="61"/>
      <c r="D35" s="120" t="s">
        <v>203</v>
      </c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</row>
    <row r="36" spans="1:17" s="76" customFormat="1" ht="47.25" x14ac:dyDescent="0.25">
      <c r="A36" s="104">
        <v>32</v>
      </c>
      <c r="B36" s="104">
        <v>4</v>
      </c>
      <c r="C36" s="104">
        <v>1</v>
      </c>
      <c r="D36" s="61" t="s">
        <v>204</v>
      </c>
      <c r="E36" s="104" t="s">
        <v>190</v>
      </c>
      <c r="F36" s="104">
        <v>27</v>
      </c>
      <c r="G36" s="104">
        <v>21</v>
      </c>
      <c r="H36" s="104">
        <v>22</v>
      </c>
      <c r="I36" s="104">
        <v>21</v>
      </c>
      <c r="J36" s="104">
        <v>14</v>
      </c>
      <c r="K36" s="104">
        <v>14</v>
      </c>
      <c r="L36" s="104">
        <v>21</v>
      </c>
      <c r="M36" s="54">
        <v>20</v>
      </c>
      <c r="N36" s="104">
        <v>19</v>
      </c>
      <c r="O36" s="104">
        <v>19</v>
      </c>
      <c r="P36" s="104">
        <v>18</v>
      </c>
      <c r="Q36" s="104">
        <v>18</v>
      </c>
    </row>
    <row r="37" spans="1:17" s="76" customFormat="1" ht="63" x14ac:dyDescent="0.25">
      <c r="A37" s="104">
        <v>32</v>
      </c>
      <c r="B37" s="104">
        <v>4</v>
      </c>
      <c r="C37" s="104">
        <v>2</v>
      </c>
      <c r="D37" s="61" t="s">
        <v>205</v>
      </c>
      <c r="E37" s="104" t="s">
        <v>190</v>
      </c>
      <c r="F37" s="104">
        <v>835</v>
      </c>
      <c r="G37" s="104">
        <v>685</v>
      </c>
      <c r="H37" s="104">
        <v>655</v>
      </c>
      <c r="I37" s="104">
        <v>549</v>
      </c>
      <c r="J37" s="104">
        <v>543</v>
      </c>
      <c r="K37" s="104">
        <v>503</v>
      </c>
      <c r="L37" s="104">
        <v>441</v>
      </c>
      <c r="M37" s="54">
        <v>452</v>
      </c>
      <c r="N37" s="104">
        <v>498</v>
      </c>
      <c r="O37" s="104">
        <v>488</v>
      </c>
      <c r="P37" s="104">
        <v>476</v>
      </c>
      <c r="Q37" s="104">
        <v>471</v>
      </c>
    </row>
    <row r="38" spans="1:17" s="76" customFormat="1" ht="78.75" x14ac:dyDescent="0.25">
      <c r="A38" s="104">
        <v>32</v>
      </c>
      <c r="B38" s="104">
        <v>4</v>
      </c>
      <c r="C38" s="104">
        <v>3</v>
      </c>
      <c r="D38" s="61" t="s">
        <v>206</v>
      </c>
      <c r="E38" s="104" t="s">
        <v>207</v>
      </c>
      <c r="F38" s="77">
        <v>56.71</v>
      </c>
      <c r="G38" s="77">
        <v>57.05</v>
      </c>
      <c r="H38" s="77">
        <v>57.49</v>
      </c>
      <c r="I38" s="77">
        <v>62.85</v>
      </c>
      <c r="J38" s="77">
        <v>62.68</v>
      </c>
      <c r="K38" s="77">
        <v>72.599999999999994</v>
      </c>
      <c r="L38" s="77">
        <v>53.5</v>
      </c>
      <c r="M38" s="77">
        <v>63.4</v>
      </c>
      <c r="N38" s="77">
        <v>63.12</v>
      </c>
      <c r="O38" s="77">
        <v>62.81</v>
      </c>
      <c r="P38" s="77">
        <v>62.5</v>
      </c>
      <c r="Q38" s="77">
        <v>62.5</v>
      </c>
    </row>
    <row r="39" spans="1:17" s="76" customFormat="1" ht="110.25" x14ac:dyDescent="0.25">
      <c r="A39" s="104">
        <v>32</v>
      </c>
      <c r="B39" s="104">
        <v>4</v>
      </c>
      <c r="C39" s="104">
        <v>4</v>
      </c>
      <c r="D39" s="61" t="s">
        <v>208</v>
      </c>
      <c r="E39" s="104" t="s">
        <v>190</v>
      </c>
      <c r="F39" s="104">
        <v>9</v>
      </c>
      <c r="G39" s="104">
        <v>6</v>
      </c>
      <c r="H39" s="104">
        <v>6</v>
      </c>
      <c r="I39" s="104">
        <v>6</v>
      </c>
      <c r="J39" s="104">
        <v>2</v>
      </c>
      <c r="K39" s="104">
        <v>1</v>
      </c>
      <c r="L39" s="104">
        <v>7</v>
      </c>
      <c r="M39" s="74">
        <v>7</v>
      </c>
      <c r="N39" s="104">
        <v>6</v>
      </c>
      <c r="O39" s="104">
        <v>6</v>
      </c>
      <c r="P39" s="104">
        <v>5</v>
      </c>
      <c r="Q39" s="104">
        <v>5</v>
      </c>
    </row>
    <row r="40" spans="1:17" s="76" customFormat="1" ht="63" x14ac:dyDescent="0.25">
      <c r="A40" s="104">
        <v>32</v>
      </c>
      <c r="B40" s="104">
        <v>4</v>
      </c>
      <c r="C40" s="104">
        <v>5</v>
      </c>
      <c r="D40" s="61" t="s">
        <v>209</v>
      </c>
      <c r="E40" s="104" t="s">
        <v>210</v>
      </c>
      <c r="F40" s="74">
        <v>143626</v>
      </c>
      <c r="G40" s="74">
        <v>157230</v>
      </c>
      <c r="H40" s="74">
        <v>181236</v>
      </c>
      <c r="I40" s="74">
        <v>192539</v>
      </c>
      <c r="J40" s="74">
        <v>250858</v>
      </c>
      <c r="K40" s="74">
        <v>312114</v>
      </c>
      <c r="L40" s="74">
        <v>336726</v>
      </c>
      <c r="M40" s="74">
        <v>347275</v>
      </c>
      <c r="N40" s="74">
        <v>347516</v>
      </c>
      <c r="O40" s="74">
        <v>347869</v>
      </c>
      <c r="P40" s="74">
        <v>348254</v>
      </c>
      <c r="Q40" s="74">
        <v>348639</v>
      </c>
    </row>
    <row r="41" spans="1:17" s="76" customFormat="1" ht="94.5" x14ac:dyDescent="0.25">
      <c r="A41" s="104">
        <v>32</v>
      </c>
      <c r="B41" s="104">
        <v>4</v>
      </c>
      <c r="C41" s="104">
        <v>6</v>
      </c>
      <c r="D41" s="61" t="s">
        <v>211</v>
      </c>
      <c r="E41" s="104" t="s">
        <v>181</v>
      </c>
      <c r="F41" s="104">
        <v>31.8</v>
      </c>
      <c r="G41" s="104">
        <v>35.9</v>
      </c>
      <c r="H41" s="104">
        <v>41.8</v>
      </c>
      <c r="I41" s="104">
        <v>45.6</v>
      </c>
      <c r="J41" s="104">
        <v>59.5</v>
      </c>
      <c r="K41" s="104">
        <v>76</v>
      </c>
      <c r="L41" s="104">
        <v>83.3</v>
      </c>
      <c r="M41" s="54">
        <v>90.1</v>
      </c>
      <c r="N41" s="104">
        <v>90.2</v>
      </c>
      <c r="O41" s="104">
        <v>90.3</v>
      </c>
      <c r="P41" s="104">
        <v>90.4</v>
      </c>
      <c r="Q41" s="104">
        <v>90.5</v>
      </c>
    </row>
    <row r="42" spans="1:17" s="76" customFormat="1" ht="63" x14ac:dyDescent="0.25">
      <c r="A42" s="104">
        <v>32</v>
      </c>
      <c r="B42" s="104">
        <v>4</v>
      </c>
      <c r="C42" s="104">
        <v>7</v>
      </c>
      <c r="D42" s="61" t="s">
        <v>212</v>
      </c>
      <c r="E42" s="104" t="s">
        <v>190</v>
      </c>
      <c r="F42" s="74">
        <v>167008</v>
      </c>
      <c r="G42" s="74">
        <v>167827</v>
      </c>
      <c r="H42" s="74">
        <v>168014</v>
      </c>
      <c r="I42" s="74">
        <v>168814</v>
      </c>
      <c r="J42" s="74">
        <v>161485</v>
      </c>
      <c r="K42" s="74">
        <v>152019</v>
      </c>
      <c r="L42" s="74">
        <v>161727</v>
      </c>
      <c r="M42" s="74">
        <v>141134</v>
      </c>
      <c r="N42" s="74">
        <v>147445</v>
      </c>
      <c r="O42" s="74">
        <v>146993</v>
      </c>
      <c r="P42" s="74">
        <v>146540</v>
      </c>
      <c r="Q42" s="74">
        <v>144948</v>
      </c>
    </row>
    <row r="43" spans="1:17" s="76" customFormat="1" ht="94.5" x14ac:dyDescent="0.25">
      <c r="A43" s="104">
        <v>32</v>
      </c>
      <c r="B43" s="104">
        <v>4</v>
      </c>
      <c r="C43" s="104">
        <v>8</v>
      </c>
      <c r="D43" s="61" t="s">
        <v>213</v>
      </c>
      <c r="E43" s="104" t="s">
        <v>181</v>
      </c>
      <c r="F43" s="77">
        <v>27.66</v>
      </c>
      <c r="G43" s="77">
        <v>28.11</v>
      </c>
      <c r="H43" s="77">
        <v>30.36</v>
      </c>
      <c r="I43" s="77">
        <v>31.3</v>
      </c>
      <c r="J43" s="77">
        <v>32.979999999999997</v>
      </c>
      <c r="K43" s="77">
        <v>34.17</v>
      </c>
      <c r="L43" s="77">
        <v>32.799999999999997</v>
      </c>
      <c r="M43" s="77">
        <v>29.9</v>
      </c>
      <c r="N43" s="77">
        <v>29.9</v>
      </c>
      <c r="O43" s="77">
        <v>29.8</v>
      </c>
      <c r="P43" s="77">
        <v>29.7</v>
      </c>
      <c r="Q43" s="77">
        <v>29.6</v>
      </c>
    </row>
    <row r="44" spans="1:17" s="76" customFormat="1" ht="63" x14ac:dyDescent="0.25">
      <c r="A44" s="104">
        <v>32</v>
      </c>
      <c r="B44" s="104">
        <v>4</v>
      </c>
      <c r="C44" s="104">
        <v>9</v>
      </c>
      <c r="D44" s="61" t="s">
        <v>214</v>
      </c>
      <c r="E44" s="104" t="s">
        <v>190</v>
      </c>
      <c r="F44" s="74">
        <v>14452</v>
      </c>
      <c r="G44" s="74">
        <v>16372</v>
      </c>
      <c r="H44" s="74">
        <v>16692</v>
      </c>
      <c r="I44" s="74">
        <v>17493</v>
      </c>
      <c r="J44" s="74">
        <v>17517</v>
      </c>
      <c r="K44" s="74">
        <v>14534</v>
      </c>
      <c r="L44" s="74">
        <v>15860</v>
      </c>
      <c r="M44" s="74">
        <v>14536</v>
      </c>
      <c r="N44" s="74">
        <v>14550</v>
      </c>
      <c r="O44" s="74">
        <v>14564</v>
      </c>
      <c r="P44" s="74">
        <v>14578</v>
      </c>
      <c r="Q44" s="74">
        <v>14578</v>
      </c>
    </row>
    <row r="45" spans="1:17" s="76" customFormat="1" x14ac:dyDescent="0.25">
      <c r="A45" s="104">
        <v>32</v>
      </c>
      <c r="B45" s="104">
        <v>5</v>
      </c>
      <c r="C45" s="61"/>
      <c r="D45" s="120" t="s">
        <v>215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1:17" s="76" customFormat="1" ht="78.75" x14ac:dyDescent="0.25">
      <c r="A46" s="104">
        <v>32</v>
      </c>
      <c r="B46" s="104">
        <v>5</v>
      </c>
      <c r="C46" s="104">
        <v>1</v>
      </c>
      <c r="D46" s="61" t="s">
        <v>216</v>
      </c>
      <c r="E46" s="104" t="s">
        <v>181</v>
      </c>
      <c r="F46" s="77">
        <v>9.9700000000000006</v>
      </c>
      <c r="G46" s="77">
        <v>10</v>
      </c>
      <c r="H46" s="77">
        <v>10.7</v>
      </c>
      <c r="I46" s="77">
        <v>10.9</v>
      </c>
      <c r="J46" s="77">
        <v>10.6</v>
      </c>
      <c r="K46" s="77">
        <v>15</v>
      </c>
      <c r="L46" s="77">
        <v>10.5</v>
      </c>
      <c r="M46" s="77">
        <v>10.8</v>
      </c>
      <c r="N46" s="77">
        <v>10.8</v>
      </c>
      <c r="O46" s="77">
        <v>10.8</v>
      </c>
      <c r="P46" s="77">
        <v>10.8</v>
      </c>
      <c r="Q46" s="79">
        <v>10.8</v>
      </c>
    </row>
    <row r="47" spans="1:17" s="76" customFormat="1" x14ac:dyDescent="0.25">
      <c r="A47" s="104">
        <v>32</v>
      </c>
      <c r="B47" s="104">
        <v>6</v>
      </c>
      <c r="C47" s="61"/>
      <c r="D47" s="120" t="s">
        <v>217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2"/>
    </row>
    <row r="48" spans="1:17" s="76" customFormat="1" ht="63" x14ac:dyDescent="0.25">
      <c r="A48" s="104">
        <v>32</v>
      </c>
      <c r="B48" s="104">
        <v>6</v>
      </c>
      <c r="C48" s="104">
        <v>1</v>
      </c>
      <c r="D48" s="61" t="s">
        <v>218</v>
      </c>
      <c r="E48" s="104" t="s">
        <v>181</v>
      </c>
      <c r="F48" s="77">
        <v>65.2</v>
      </c>
      <c r="G48" s="77">
        <v>59.5</v>
      </c>
      <c r="H48" s="77">
        <v>62</v>
      </c>
      <c r="I48" s="77">
        <v>63</v>
      </c>
      <c r="J48" s="77">
        <v>61</v>
      </c>
      <c r="K48" s="77">
        <v>50.4</v>
      </c>
      <c r="L48" s="77">
        <v>29.2</v>
      </c>
      <c r="M48" s="77">
        <v>62</v>
      </c>
      <c r="N48" s="77">
        <v>62</v>
      </c>
      <c r="O48" s="77">
        <v>62</v>
      </c>
      <c r="P48" s="77">
        <v>62</v>
      </c>
      <c r="Q48" s="77">
        <v>62</v>
      </c>
    </row>
    <row r="49" spans="1:17" s="76" customFormat="1" ht="63" x14ac:dyDescent="0.25">
      <c r="A49" s="104">
        <v>32</v>
      </c>
      <c r="B49" s="104">
        <v>6</v>
      </c>
      <c r="C49" s="104">
        <v>2</v>
      </c>
      <c r="D49" s="61" t="s">
        <v>219</v>
      </c>
      <c r="E49" s="104" t="s">
        <v>181</v>
      </c>
      <c r="F49" s="77">
        <v>4.5</v>
      </c>
      <c r="G49" s="77">
        <v>4.1399999999999997</v>
      </c>
      <c r="H49" s="77">
        <v>4.24</v>
      </c>
      <c r="I49" s="77">
        <v>6</v>
      </c>
      <c r="J49" s="77">
        <v>6.3</v>
      </c>
      <c r="K49" s="77">
        <v>4.5999999999999996</v>
      </c>
      <c r="L49" s="77">
        <v>0.95</v>
      </c>
      <c r="M49" s="77">
        <v>6</v>
      </c>
      <c r="N49" s="77">
        <v>6</v>
      </c>
      <c r="O49" s="77">
        <v>6</v>
      </c>
      <c r="P49" s="77">
        <v>6</v>
      </c>
      <c r="Q49" s="77">
        <v>6</v>
      </c>
    </row>
    <row r="50" spans="1:17" s="76" customFormat="1" ht="94.5" x14ac:dyDescent="0.25">
      <c r="A50" s="104">
        <v>32</v>
      </c>
      <c r="B50" s="104">
        <v>6</v>
      </c>
      <c r="C50" s="104">
        <v>3</v>
      </c>
      <c r="D50" s="61" t="s">
        <v>220</v>
      </c>
      <c r="E50" s="104" t="s">
        <v>181</v>
      </c>
      <c r="F50" s="77">
        <v>1.4</v>
      </c>
      <c r="G50" s="77">
        <v>0.3</v>
      </c>
      <c r="H50" s="77">
        <v>0.9</v>
      </c>
      <c r="I50" s="77">
        <v>0.3</v>
      </c>
      <c r="J50" s="77">
        <v>1.3</v>
      </c>
      <c r="K50" s="77">
        <v>0.4</v>
      </c>
      <c r="L50" s="77">
        <v>15</v>
      </c>
      <c r="M50" s="77">
        <v>1</v>
      </c>
      <c r="N50" s="77">
        <v>1</v>
      </c>
      <c r="O50" s="77">
        <v>1</v>
      </c>
      <c r="P50" s="77">
        <v>1</v>
      </c>
      <c r="Q50" s="77">
        <v>1</v>
      </c>
    </row>
    <row r="51" spans="1:17" s="76" customFormat="1" ht="110.25" x14ac:dyDescent="0.25">
      <c r="A51" s="104">
        <v>32</v>
      </c>
      <c r="B51" s="104">
        <v>6</v>
      </c>
      <c r="C51" s="104">
        <v>4</v>
      </c>
      <c r="D51" s="61" t="s">
        <v>221</v>
      </c>
      <c r="E51" s="104" t="s">
        <v>190</v>
      </c>
      <c r="F51" s="104">
        <v>269</v>
      </c>
      <c r="G51" s="104">
        <v>210</v>
      </c>
      <c r="H51" s="104">
        <v>224</v>
      </c>
      <c r="I51" s="104">
        <v>216</v>
      </c>
      <c r="J51" s="104">
        <v>233</v>
      </c>
      <c r="K51" s="104" t="s">
        <v>191</v>
      </c>
      <c r="L51" s="104" t="s">
        <v>191</v>
      </c>
      <c r="M51" s="54" t="s">
        <v>191</v>
      </c>
      <c r="N51" s="104" t="s">
        <v>191</v>
      </c>
      <c r="O51" s="104" t="s">
        <v>191</v>
      </c>
      <c r="P51" s="104" t="s">
        <v>191</v>
      </c>
      <c r="Q51" s="104" t="s">
        <v>191</v>
      </c>
    </row>
    <row r="52" spans="1:17" s="76" customFormat="1" ht="47.25" x14ac:dyDescent="0.25">
      <c r="A52" s="104">
        <v>32</v>
      </c>
      <c r="B52" s="104">
        <v>6</v>
      </c>
      <c r="C52" s="104">
        <v>5</v>
      </c>
      <c r="D52" s="61" t="s">
        <v>222</v>
      </c>
      <c r="E52" s="104" t="s">
        <v>190</v>
      </c>
      <c r="F52" s="104">
        <v>268</v>
      </c>
      <c r="G52" s="104">
        <v>246</v>
      </c>
      <c r="H52" s="104" t="s">
        <v>191</v>
      </c>
      <c r="I52" s="104" t="s">
        <v>191</v>
      </c>
      <c r="J52" s="104" t="s">
        <v>191</v>
      </c>
      <c r="K52" s="104" t="s">
        <v>191</v>
      </c>
      <c r="L52" s="104" t="s">
        <v>191</v>
      </c>
      <c r="M52" s="54" t="s">
        <v>191</v>
      </c>
      <c r="N52" s="104" t="s">
        <v>191</v>
      </c>
      <c r="O52" s="104" t="s">
        <v>191</v>
      </c>
      <c r="P52" s="104" t="s">
        <v>191</v>
      </c>
      <c r="Q52" s="104" t="s">
        <v>191</v>
      </c>
    </row>
    <row r="53" spans="1:17" s="76" customFormat="1" ht="63" x14ac:dyDescent="0.25">
      <c r="A53" s="104">
        <v>32</v>
      </c>
      <c r="B53" s="104">
        <v>6</v>
      </c>
      <c r="C53" s="104">
        <v>6</v>
      </c>
      <c r="D53" s="61" t="s">
        <v>223</v>
      </c>
      <c r="E53" s="104" t="s">
        <v>181</v>
      </c>
      <c r="F53" s="104">
        <v>1.2</v>
      </c>
      <c r="G53" s="104">
        <v>1.2</v>
      </c>
      <c r="H53" s="104" t="s">
        <v>191</v>
      </c>
      <c r="I53" s="104" t="s">
        <v>191</v>
      </c>
      <c r="J53" s="104" t="s">
        <v>191</v>
      </c>
      <c r="K53" s="104" t="s">
        <v>191</v>
      </c>
      <c r="L53" s="104" t="s">
        <v>191</v>
      </c>
      <c r="M53" s="54" t="s">
        <v>191</v>
      </c>
      <c r="N53" s="104" t="s">
        <v>191</v>
      </c>
      <c r="O53" s="104" t="s">
        <v>191</v>
      </c>
      <c r="P53" s="104" t="s">
        <v>191</v>
      </c>
      <c r="Q53" s="104" t="s">
        <v>191</v>
      </c>
    </row>
    <row r="54" spans="1:17" s="76" customFormat="1" ht="47.25" x14ac:dyDescent="0.25">
      <c r="A54" s="104">
        <v>32</v>
      </c>
      <c r="B54" s="104">
        <v>6</v>
      </c>
      <c r="C54" s="104">
        <v>7</v>
      </c>
      <c r="D54" s="61" t="s">
        <v>224</v>
      </c>
      <c r="E54" s="104" t="s">
        <v>210</v>
      </c>
      <c r="F54" s="104">
        <v>264</v>
      </c>
      <c r="G54" s="104">
        <v>246</v>
      </c>
      <c r="H54" s="104" t="s">
        <v>191</v>
      </c>
      <c r="I54" s="104" t="s">
        <v>191</v>
      </c>
      <c r="J54" s="104" t="s">
        <v>191</v>
      </c>
      <c r="K54" s="104" t="s">
        <v>191</v>
      </c>
      <c r="L54" s="104" t="s">
        <v>191</v>
      </c>
      <c r="M54" s="54" t="s">
        <v>191</v>
      </c>
      <c r="N54" s="104" t="s">
        <v>191</v>
      </c>
      <c r="O54" s="104" t="s">
        <v>191</v>
      </c>
      <c r="P54" s="104" t="s">
        <v>191</v>
      </c>
      <c r="Q54" s="104" t="s">
        <v>191</v>
      </c>
    </row>
    <row r="55" spans="1:17" s="76" customFormat="1" ht="63" x14ac:dyDescent="0.25">
      <c r="A55" s="104">
        <v>32</v>
      </c>
      <c r="B55" s="104">
        <v>6</v>
      </c>
      <c r="C55" s="104">
        <v>8</v>
      </c>
      <c r="D55" s="61" t="s">
        <v>225</v>
      </c>
      <c r="E55" s="104" t="s">
        <v>190</v>
      </c>
      <c r="F55" s="104" t="s">
        <v>191</v>
      </c>
      <c r="G55" s="104" t="s">
        <v>191</v>
      </c>
      <c r="H55" s="104" t="s">
        <v>191</v>
      </c>
      <c r="I55" s="104" t="s">
        <v>191</v>
      </c>
      <c r="J55" s="104" t="s">
        <v>191</v>
      </c>
      <c r="K55" s="104">
        <v>3605</v>
      </c>
      <c r="L55" s="104">
        <v>475</v>
      </c>
      <c r="M55" s="54" t="s">
        <v>191</v>
      </c>
      <c r="N55" s="104" t="s">
        <v>191</v>
      </c>
      <c r="O55" s="104" t="s">
        <v>191</v>
      </c>
      <c r="P55" s="104" t="s">
        <v>191</v>
      </c>
      <c r="Q55" s="104" t="s">
        <v>191</v>
      </c>
    </row>
    <row r="56" spans="1:17" s="76" customFormat="1" ht="63" x14ac:dyDescent="0.25">
      <c r="A56" s="104">
        <v>32</v>
      </c>
      <c r="B56" s="104">
        <v>6</v>
      </c>
      <c r="C56" s="104">
        <v>9</v>
      </c>
      <c r="D56" s="61" t="s">
        <v>226</v>
      </c>
      <c r="E56" s="104" t="s">
        <v>181</v>
      </c>
      <c r="F56" s="104" t="s">
        <v>191</v>
      </c>
      <c r="G56" s="104" t="s">
        <v>191</v>
      </c>
      <c r="H56" s="104" t="s">
        <v>191</v>
      </c>
      <c r="I56" s="104" t="s">
        <v>191</v>
      </c>
      <c r="J56" s="104" t="s">
        <v>191</v>
      </c>
      <c r="K56" s="104">
        <v>100</v>
      </c>
      <c r="L56" s="104">
        <v>100</v>
      </c>
      <c r="M56" s="54" t="s">
        <v>191</v>
      </c>
      <c r="N56" s="104" t="s">
        <v>191</v>
      </c>
      <c r="O56" s="104" t="s">
        <v>191</v>
      </c>
      <c r="P56" s="104" t="s">
        <v>191</v>
      </c>
      <c r="Q56" s="104" t="s">
        <v>191</v>
      </c>
    </row>
    <row r="57" spans="1:17" s="76" customFormat="1" ht="78.75" x14ac:dyDescent="0.25">
      <c r="A57" s="104">
        <v>32</v>
      </c>
      <c r="B57" s="104">
        <v>6</v>
      </c>
      <c r="C57" s="104">
        <v>10</v>
      </c>
      <c r="D57" s="61" t="s">
        <v>227</v>
      </c>
      <c r="E57" s="104" t="s">
        <v>190</v>
      </c>
      <c r="F57" s="104" t="s">
        <v>191</v>
      </c>
      <c r="G57" s="104" t="s">
        <v>191</v>
      </c>
      <c r="H57" s="104" t="s">
        <v>191</v>
      </c>
      <c r="I57" s="104" t="s">
        <v>191</v>
      </c>
      <c r="J57" s="104" t="s">
        <v>191</v>
      </c>
      <c r="K57" s="104">
        <v>1750</v>
      </c>
      <c r="L57" s="104">
        <v>646</v>
      </c>
      <c r="M57" s="54" t="s">
        <v>191</v>
      </c>
      <c r="N57" s="104" t="s">
        <v>191</v>
      </c>
      <c r="O57" s="104" t="s">
        <v>191</v>
      </c>
      <c r="P57" s="104" t="s">
        <v>191</v>
      </c>
      <c r="Q57" s="104" t="s">
        <v>191</v>
      </c>
    </row>
    <row r="58" spans="1:17" s="76" customFormat="1" ht="94.5" x14ac:dyDescent="0.25">
      <c r="A58" s="104">
        <v>32</v>
      </c>
      <c r="B58" s="104">
        <v>6</v>
      </c>
      <c r="C58" s="104">
        <v>11</v>
      </c>
      <c r="D58" s="61" t="s">
        <v>228</v>
      </c>
      <c r="E58" s="104" t="s">
        <v>181</v>
      </c>
      <c r="F58" s="104" t="s">
        <v>191</v>
      </c>
      <c r="G58" s="104" t="s">
        <v>191</v>
      </c>
      <c r="H58" s="104" t="s">
        <v>191</v>
      </c>
      <c r="I58" s="104" t="s">
        <v>191</v>
      </c>
      <c r="J58" s="104" t="s">
        <v>191</v>
      </c>
      <c r="K58" s="104">
        <v>90.6</v>
      </c>
      <c r="L58" s="104">
        <v>86</v>
      </c>
      <c r="M58" s="54" t="s">
        <v>191</v>
      </c>
      <c r="N58" s="104" t="s">
        <v>191</v>
      </c>
      <c r="O58" s="104" t="s">
        <v>191</v>
      </c>
      <c r="P58" s="104" t="s">
        <v>191</v>
      </c>
      <c r="Q58" s="104" t="s">
        <v>191</v>
      </c>
    </row>
    <row r="59" spans="1:17" s="76" customFormat="1" ht="94.5" x14ac:dyDescent="0.25">
      <c r="A59" s="104">
        <v>32</v>
      </c>
      <c r="B59" s="104">
        <v>6</v>
      </c>
      <c r="C59" s="104">
        <v>12</v>
      </c>
      <c r="D59" s="61" t="s">
        <v>229</v>
      </c>
      <c r="E59" s="104" t="s">
        <v>181</v>
      </c>
      <c r="F59" s="104" t="s">
        <v>191</v>
      </c>
      <c r="G59" s="104" t="s">
        <v>191</v>
      </c>
      <c r="H59" s="104" t="s">
        <v>191</v>
      </c>
      <c r="I59" s="104" t="s">
        <v>191</v>
      </c>
      <c r="J59" s="104" t="s">
        <v>191</v>
      </c>
      <c r="K59" s="104">
        <v>85</v>
      </c>
      <c r="L59" s="104">
        <v>85</v>
      </c>
      <c r="M59" s="54" t="s">
        <v>191</v>
      </c>
      <c r="N59" s="104" t="s">
        <v>191</v>
      </c>
      <c r="O59" s="104" t="s">
        <v>191</v>
      </c>
      <c r="P59" s="104" t="s">
        <v>191</v>
      </c>
      <c r="Q59" s="104" t="s">
        <v>191</v>
      </c>
    </row>
    <row r="60" spans="1:17" s="76" customFormat="1" ht="110.25" x14ac:dyDescent="0.25">
      <c r="A60" s="104">
        <v>32</v>
      </c>
      <c r="B60" s="104">
        <v>6</v>
      </c>
      <c r="C60" s="104">
        <v>13</v>
      </c>
      <c r="D60" s="61" t="s">
        <v>230</v>
      </c>
      <c r="E60" s="104" t="s">
        <v>190</v>
      </c>
      <c r="F60" s="104" t="s">
        <v>191</v>
      </c>
      <c r="G60" s="104" t="s">
        <v>191</v>
      </c>
      <c r="H60" s="104" t="s">
        <v>191</v>
      </c>
      <c r="I60" s="104" t="s">
        <v>191</v>
      </c>
      <c r="J60" s="104" t="s">
        <v>191</v>
      </c>
      <c r="K60" s="104">
        <v>200</v>
      </c>
      <c r="L60" s="104">
        <v>384</v>
      </c>
      <c r="M60" s="54" t="s">
        <v>191</v>
      </c>
      <c r="N60" s="104" t="s">
        <v>191</v>
      </c>
      <c r="O60" s="104" t="s">
        <v>191</v>
      </c>
      <c r="P60" s="104" t="s">
        <v>191</v>
      </c>
      <c r="Q60" s="104" t="s">
        <v>191</v>
      </c>
    </row>
    <row r="61" spans="1:17" s="76" customFormat="1" ht="94.5" x14ac:dyDescent="0.25">
      <c r="A61" s="104">
        <v>32</v>
      </c>
      <c r="B61" s="104">
        <v>6</v>
      </c>
      <c r="C61" s="104">
        <v>14</v>
      </c>
      <c r="D61" s="61" t="s">
        <v>231</v>
      </c>
      <c r="E61" s="104" t="s">
        <v>181</v>
      </c>
      <c r="F61" s="104" t="s">
        <v>191</v>
      </c>
      <c r="G61" s="104" t="s">
        <v>191</v>
      </c>
      <c r="H61" s="104" t="s">
        <v>191</v>
      </c>
      <c r="I61" s="104" t="s">
        <v>191</v>
      </c>
      <c r="J61" s="104" t="s">
        <v>191</v>
      </c>
      <c r="K61" s="104" t="s">
        <v>191</v>
      </c>
      <c r="L61" s="104">
        <v>73</v>
      </c>
      <c r="M61" s="54" t="s">
        <v>191</v>
      </c>
      <c r="N61" s="104" t="s">
        <v>191</v>
      </c>
      <c r="O61" s="104" t="s">
        <v>191</v>
      </c>
      <c r="P61" s="104" t="s">
        <v>191</v>
      </c>
      <c r="Q61" s="104" t="s">
        <v>191</v>
      </c>
    </row>
    <row r="62" spans="1:17" s="76" customFormat="1" ht="63" x14ac:dyDescent="0.25">
      <c r="A62" s="104">
        <v>32</v>
      </c>
      <c r="B62" s="104">
        <v>6</v>
      </c>
      <c r="C62" s="104">
        <v>15</v>
      </c>
      <c r="D62" s="61" t="s">
        <v>232</v>
      </c>
      <c r="E62" s="104" t="s">
        <v>210</v>
      </c>
      <c r="F62" s="104" t="s">
        <v>191</v>
      </c>
      <c r="G62" s="104" t="s">
        <v>191</v>
      </c>
      <c r="H62" s="104" t="s">
        <v>191</v>
      </c>
      <c r="I62" s="104" t="s">
        <v>191</v>
      </c>
      <c r="J62" s="104" t="s">
        <v>191</v>
      </c>
      <c r="K62" s="104" t="s">
        <v>191</v>
      </c>
      <c r="L62" s="104">
        <v>0</v>
      </c>
      <c r="M62" s="74">
        <v>1</v>
      </c>
      <c r="N62" s="104">
        <v>2</v>
      </c>
      <c r="O62" s="104">
        <v>3</v>
      </c>
      <c r="P62" s="104">
        <v>4</v>
      </c>
      <c r="Q62" s="104">
        <v>4</v>
      </c>
    </row>
    <row r="63" spans="1:17" s="76" customFormat="1" x14ac:dyDescent="0.25">
      <c r="A63" s="104">
        <v>32</v>
      </c>
      <c r="B63" s="104">
        <v>7</v>
      </c>
      <c r="C63" s="61"/>
      <c r="D63" s="80" t="s">
        <v>233</v>
      </c>
      <c r="E63" s="81"/>
      <c r="F63" s="81"/>
      <c r="G63" s="81"/>
      <c r="H63" s="81"/>
      <c r="I63" s="81"/>
      <c r="J63" s="81"/>
      <c r="K63" s="81"/>
      <c r="L63" s="81"/>
      <c r="M63" s="82"/>
      <c r="N63" s="81"/>
      <c r="O63" s="81"/>
      <c r="P63" s="83"/>
      <c r="Q63" s="58"/>
    </row>
    <row r="64" spans="1:17" s="76" customFormat="1" x14ac:dyDescent="0.25">
      <c r="A64" s="104">
        <v>32</v>
      </c>
      <c r="B64" s="104">
        <v>7</v>
      </c>
      <c r="C64" s="104">
        <v>1</v>
      </c>
      <c r="D64" s="61" t="s">
        <v>234</v>
      </c>
      <c r="E64" s="104" t="s">
        <v>190</v>
      </c>
      <c r="F64" s="104" t="s">
        <v>191</v>
      </c>
      <c r="G64" s="104">
        <v>186</v>
      </c>
      <c r="H64" s="104" t="s">
        <v>191</v>
      </c>
      <c r="I64" s="104" t="s">
        <v>191</v>
      </c>
      <c r="J64" s="104" t="s">
        <v>191</v>
      </c>
      <c r="K64" s="104" t="s">
        <v>191</v>
      </c>
      <c r="L64" s="104" t="s">
        <v>191</v>
      </c>
      <c r="M64" s="54" t="s">
        <v>191</v>
      </c>
      <c r="N64" s="104" t="s">
        <v>191</v>
      </c>
      <c r="O64" s="104" t="s">
        <v>191</v>
      </c>
      <c r="P64" s="104" t="s">
        <v>191</v>
      </c>
      <c r="Q64" s="104" t="s">
        <v>191</v>
      </c>
    </row>
    <row r="65" spans="1:17" s="76" customFormat="1" ht="31.5" x14ac:dyDescent="0.25">
      <c r="A65" s="104">
        <v>32</v>
      </c>
      <c r="B65" s="104">
        <v>7</v>
      </c>
      <c r="C65" s="104">
        <v>2</v>
      </c>
      <c r="D65" s="61" t="s">
        <v>235</v>
      </c>
      <c r="E65" s="104" t="s">
        <v>190</v>
      </c>
      <c r="F65" s="104" t="s">
        <v>191</v>
      </c>
      <c r="G65" s="104" t="s">
        <v>191</v>
      </c>
      <c r="H65" s="104">
        <v>178</v>
      </c>
      <c r="I65" s="104" t="s">
        <v>191</v>
      </c>
      <c r="J65" s="104" t="s">
        <v>191</v>
      </c>
      <c r="K65" s="104" t="s">
        <v>191</v>
      </c>
      <c r="L65" s="104" t="s">
        <v>191</v>
      </c>
      <c r="M65" s="54" t="s">
        <v>191</v>
      </c>
      <c r="N65" s="104" t="s">
        <v>191</v>
      </c>
      <c r="O65" s="104" t="s">
        <v>191</v>
      </c>
      <c r="P65" s="104" t="s">
        <v>191</v>
      </c>
      <c r="Q65" s="104" t="s">
        <v>191</v>
      </c>
    </row>
    <row r="66" spans="1:17" s="76" customFormat="1" ht="63" x14ac:dyDescent="0.25">
      <c r="A66" s="104">
        <v>32</v>
      </c>
      <c r="B66" s="104">
        <v>7</v>
      </c>
      <c r="C66" s="104">
        <v>3</v>
      </c>
      <c r="D66" s="61" t="s">
        <v>236</v>
      </c>
      <c r="E66" s="104" t="s">
        <v>190</v>
      </c>
      <c r="F66" s="104" t="s">
        <v>191</v>
      </c>
      <c r="G66" s="104" t="s">
        <v>191</v>
      </c>
      <c r="H66" s="104" t="s">
        <v>191</v>
      </c>
      <c r="I66" s="104" t="s">
        <v>191</v>
      </c>
      <c r="J66" s="104" t="s">
        <v>191</v>
      </c>
      <c r="K66" s="104" t="s">
        <v>191</v>
      </c>
      <c r="L66" s="104">
        <v>211</v>
      </c>
      <c r="M66" s="54" t="s">
        <v>191</v>
      </c>
      <c r="N66" s="104" t="s">
        <v>191</v>
      </c>
      <c r="O66" s="104" t="s">
        <v>191</v>
      </c>
      <c r="P66" s="104" t="s">
        <v>191</v>
      </c>
      <c r="Q66" s="104" t="s">
        <v>191</v>
      </c>
    </row>
    <row r="67" spans="1:17" s="76" customFormat="1" ht="31.5" x14ac:dyDescent="0.25">
      <c r="A67" s="104">
        <v>32</v>
      </c>
      <c r="B67" s="104">
        <v>7</v>
      </c>
      <c r="C67" s="104">
        <v>4</v>
      </c>
      <c r="D67" s="61" t="s">
        <v>237</v>
      </c>
      <c r="E67" s="104" t="s">
        <v>190</v>
      </c>
      <c r="F67" s="104" t="s">
        <v>191</v>
      </c>
      <c r="G67" s="104" t="s">
        <v>191</v>
      </c>
      <c r="H67" s="104" t="s">
        <v>191</v>
      </c>
      <c r="I67" s="104" t="s">
        <v>191</v>
      </c>
      <c r="J67" s="104" t="s">
        <v>191</v>
      </c>
      <c r="K67" s="104" t="s">
        <v>191</v>
      </c>
      <c r="L67" s="104">
        <v>452</v>
      </c>
      <c r="M67" s="54" t="s">
        <v>191</v>
      </c>
      <c r="N67" s="104" t="s">
        <v>191</v>
      </c>
      <c r="O67" s="104" t="s">
        <v>191</v>
      </c>
      <c r="P67" s="104" t="s">
        <v>191</v>
      </c>
      <c r="Q67" s="104" t="s">
        <v>191</v>
      </c>
    </row>
    <row r="68" spans="1:17" s="76" customFormat="1" ht="63" x14ac:dyDescent="0.25">
      <c r="A68" s="104">
        <v>32</v>
      </c>
      <c r="B68" s="104">
        <v>7</v>
      </c>
      <c r="C68" s="104">
        <v>5</v>
      </c>
      <c r="D68" s="61" t="s">
        <v>238</v>
      </c>
      <c r="E68" s="104" t="s">
        <v>190</v>
      </c>
      <c r="F68" s="104" t="s">
        <v>191</v>
      </c>
      <c r="G68" s="104" t="s">
        <v>191</v>
      </c>
      <c r="H68" s="104" t="s">
        <v>191</v>
      </c>
      <c r="I68" s="104" t="s">
        <v>191</v>
      </c>
      <c r="J68" s="104" t="s">
        <v>191</v>
      </c>
      <c r="K68" s="104" t="s">
        <v>191</v>
      </c>
      <c r="L68" s="104">
        <v>669</v>
      </c>
      <c r="M68" s="54" t="s">
        <v>191</v>
      </c>
      <c r="N68" s="104" t="s">
        <v>191</v>
      </c>
      <c r="O68" s="104" t="s">
        <v>191</v>
      </c>
      <c r="P68" s="104" t="s">
        <v>191</v>
      </c>
      <c r="Q68" s="104" t="s">
        <v>191</v>
      </c>
    </row>
    <row r="69" spans="1:17" s="76" customFormat="1" x14ac:dyDescent="0.25">
      <c r="A69" s="104">
        <v>32</v>
      </c>
      <c r="B69" s="104">
        <v>7</v>
      </c>
      <c r="C69" s="104">
        <v>6</v>
      </c>
      <c r="D69" s="61" t="s">
        <v>239</v>
      </c>
      <c r="E69" s="104" t="s">
        <v>210</v>
      </c>
      <c r="F69" s="104" t="s">
        <v>191</v>
      </c>
      <c r="G69" s="104" t="s">
        <v>191</v>
      </c>
      <c r="H69" s="104" t="s">
        <v>191</v>
      </c>
      <c r="I69" s="104" t="s">
        <v>191</v>
      </c>
      <c r="J69" s="104" t="s">
        <v>191</v>
      </c>
      <c r="K69" s="104" t="s">
        <v>191</v>
      </c>
      <c r="L69" s="104">
        <v>1</v>
      </c>
      <c r="M69" s="54" t="s">
        <v>191</v>
      </c>
      <c r="N69" s="104" t="s">
        <v>191</v>
      </c>
      <c r="O69" s="104" t="s">
        <v>191</v>
      </c>
      <c r="P69" s="104" t="s">
        <v>191</v>
      </c>
      <c r="Q69" s="104" t="s">
        <v>191</v>
      </c>
    </row>
    <row r="70" spans="1:17" s="76" customFormat="1" x14ac:dyDescent="0.25">
      <c r="A70" s="104">
        <v>32</v>
      </c>
      <c r="B70" s="104">
        <v>8</v>
      </c>
      <c r="C70" s="61"/>
      <c r="D70" s="120" t="s">
        <v>240</v>
      </c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2"/>
    </row>
    <row r="71" spans="1:17" s="76" customFormat="1" ht="63" x14ac:dyDescent="0.25">
      <c r="A71" s="104">
        <v>32</v>
      </c>
      <c r="B71" s="104">
        <v>8</v>
      </c>
      <c r="C71" s="104">
        <v>1</v>
      </c>
      <c r="D71" s="61" t="s">
        <v>241</v>
      </c>
      <c r="E71" s="104" t="s">
        <v>181</v>
      </c>
      <c r="F71" s="104">
        <v>95</v>
      </c>
      <c r="G71" s="104">
        <v>96.8</v>
      </c>
      <c r="H71" s="104">
        <v>97.2</v>
      </c>
      <c r="I71" s="104">
        <v>97.2</v>
      </c>
      <c r="J71" s="104" t="s">
        <v>191</v>
      </c>
      <c r="K71" s="104" t="s">
        <v>191</v>
      </c>
      <c r="L71" s="104" t="s">
        <v>191</v>
      </c>
      <c r="M71" s="54" t="s">
        <v>191</v>
      </c>
      <c r="N71" s="104" t="s">
        <v>191</v>
      </c>
      <c r="O71" s="104" t="s">
        <v>191</v>
      </c>
      <c r="P71" s="104" t="s">
        <v>191</v>
      </c>
      <c r="Q71" s="104" t="s">
        <v>191</v>
      </c>
    </row>
    <row r="72" spans="1:17" s="76" customFormat="1" ht="78.75" x14ac:dyDescent="0.25">
      <c r="A72" s="104">
        <v>32</v>
      </c>
      <c r="B72" s="104">
        <v>8</v>
      </c>
      <c r="C72" s="104">
        <v>2</v>
      </c>
      <c r="D72" s="61" t="s">
        <v>242</v>
      </c>
      <c r="E72" s="104" t="s">
        <v>181</v>
      </c>
      <c r="F72" s="104">
        <v>98</v>
      </c>
      <c r="G72" s="104">
        <v>97.7</v>
      </c>
      <c r="H72" s="104">
        <v>98.3</v>
      </c>
      <c r="I72" s="104">
        <v>98.3</v>
      </c>
      <c r="J72" s="104" t="s">
        <v>191</v>
      </c>
      <c r="K72" s="104" t="s">
        <v>191</v>
      </c>
      <c r="L72" s="104" t="s">
        <v>191</v>
      </c>
      <c r="M72" s="54" t="s">
        <v>191</v>
      </c>
      <c r="N72" s="104" t="s">
        <v>191</v>
      </c>
      <c r="O72" s="104" t="s">
        <v>191</v>
      </c>
      <c r="P72" s="104" t="s">
        <v>191</v>
      </c>
      <c r="Q72" s="104" t="s">
        <v>191</v>
      </c>
    </row>
    <row r="73" spans="1:17" s="76" customFormat="1" ht="18" customHeight="1" x14ac:dyDescent="0.25">
      <c r="A73" s="104">
        <v>32</v>
      </c>
      <c r="B73" s="104">
        <v>9</v>
      </c>
      <c r="C73" s="61"/>
      <c r="D73" s="123" t="s">
        <v>243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58"/>
    </row>
    <row r="74" spans="1:17" s="84" customFormat="1" ht="47.25" x14ac:dyDescent="0.25">
      <c r="A74" s="104">
        <v>32</v>
      </c>
      <c r="B74" s="104">
        <v>9</v>
      </c>
      <c r="C74" s="104">
        <v>1</v>
      </c>
      <c r="D74" s="61" t="s">
        <v>244</v>
      </c>
      <c r="E74" s="104" t="s">
        <v>181</v>
      </c>
      <c r="F74" s="104">
        <v>90</v>
      </c>
      <c r="G74" s="104">
        <v>90</v>
      </c>
      <c r="H74" s="104">
        <v>94.8</v>
      </c>
      <c r="I74" s="104">
        <v>95.2</v>
      </c>
      <c r="J74" s="104">
        <v>97.2</v>
      </c>
      <c r="K74" s="104">
        <v>99.8</v>
      </c>
      <c r="L74" s="104">
        <v>94.3</v>
      </c>
      <c r="M74" s="54" t="s">
        <v>245</v>
      </c>
      <c r="N74" s="104" t="s">
        <v>245</v>
      </c>
      <c r="O74" s="104" t="s">
        <v>245</v>
      </c>
      <c r="P74" s="104" t="s">
        <v>245</v>
      </c>
      <c r="Q74" s="104" t="s">
        <v>245</v>
      </c>
    </row>
    <row r="76" spans="1:17" x14ac:dyDescent="0.25">
      <c r="Q76" s="44" t="s">
        <v>165</v>
      </c>
    </row>
  </sheetData>
  <mergeCells count="22">
    <mergeCell ref="A8:P8"/>
    <mergeCell ref="M1:Q1"/>
    <mergeCell ref="M2:Q2"/>
    <mergeCell ref="M4:Q4"/>
    <mergeCell ref="M5:Q5"/>
    <mergeCell ref="A6:P6"/>
    <mergeCell ref="A11:B13"/>
    <mergeCell ref="C11:C14"/>
    <mergeCell ref="D11:D14"/>
    <mergeCell ref="E11:E14"/>
    <mergeCell ref="F11:Q11"/>
    <mergeCell ref="F12:J12"/>
    <mergeCell ref="K12:Q12"/>
    <mergeCell ref="D47:Q47"/>
    <mergeCell ref="D70:Q70"/>
    <mergeCell ref="D73:P73"/>
    <mergeCell ref="D15:Q15"/>
    <mergeCell ref="D20:Q20"/>
    <mergeCell ref="D22:Q22"/>
    <mergeCell ref="D28:P28"/>
    <mergeCell ref="D35:Q35"/>
    <mergeCell ref="D45:Q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O57" sqref="O57"/>
    </sheetView>
  </sheetViews>
  <sheetFormatPr defaultRowHeight="15" x14ac:dyDescent="0.25"/>
  <cols>
    <col min="1" max="1" width="4.85546875" style="55" customWidth="1"/>
    <col min="2" max="2" width="4.5703125" style="55" customWidth="1"/>
    <col min="3" max="3" width="4.85546875" style="55" customWidth="1"/>
    <col min="4" max="4" width="36.85546875" style="55" customWidth="1"/>
    <col min="5" max="12" width="11.140625" style="55" customWidth="1"/>
    <col min="13" max="14" width="9.140625" style="55" customWidth="1"/>
    <col min="15" max="16384" width="9.140625" style="55"/>
  </cols>
  <sheetData>
    <row r="1" spans="1:18" s="48" customFormat="1" ht="20.25" customHeight="1" x14ac:dyDescent="0.25">
      <c r="A1" s="45"/>
      <c r="B1" s="45"/>
      <c r="C1" s="46"/>
      <c r="D1" s="46"/>
      <c r="E1" s="47"/>
      <c r="F1" s="46"/>
      <c r="G1" s="46"/>
      <c r="H1" s="46"/>
      <c r="I1" s="46"/>
      <c r="K1" s="129" t="s">
        <v>277</v>
      </c>
      <c r="L1" s="129"/>
      <c r="M1" s="129"/>
      <c r="N1" s="129"/>
      <c r="O1" s="129"/>
    </row>
    <row r="2" spans="1:18" s="48" customFormat="1" ht="45" customHeight="1" x14ac:dyDescent="0.25">
      <c r="A2" s="45"/>
      <c r="B2" s="45"/>
      <c r="C2" s="46"/>
      <c r="D2" s="46"/>
      <c r="E2" s="47"/>
      <c r="F2" s="46"/>
      <c r="G2" s="46"/>
      <c r="H2" s="46"/>
      <c r="I2" s="46"/>
      <c r="K2" s="130" t="s">
        <v>173</v>
      </c>
      <c r="L2" s="130"/>
      <c r="M2" s="130"/>
      <c r="N2" s="130"/>
      <c r="O2" s="130"/>
    </row>
    <row r="3" spans="1:18" s="48" customFormat="1" ht="13.5" customHeight="1" x14ac:dyDescent="0.25">
      <c r="A3" s="45"/>
      <c r="B3" s="45"/>
      <c r="C3" s="46"/>
      <c r="D3" s="46"/>
      <c r="E3" s="47"/>
      <c r="F3" s="46"/>
      <c r="G3" s="46"/>
      <c r="H3" s="46"/>
      <c r="I3" s="46"/>
    </row>
    <row r="4" spans="1:18" s="48" customFormat="1" ht="15.75" x14ac:dyDescent="0.25">
      <c r="A4" s="51"/>
      <c r="B4" s="51"/>
      <c r="C4" s="101"/>
      <c r="D4" s="101"/>
      <c r="E4" s="102"/>
      <c r="F4" s="46"/>
      <c r="G4" s="46"/>
      <c r="H4" s="46"/>
      <c r="I4" s="46"/>
      <c r="K4" s="129" t="s">
        <v>161</v>
      </c>
      <c r="L4" s="129"/>
      <c r="M4" s="129"/>
      <c r="N4" s="129"/>
      <c r="O4" s="129"/>
    </row>
    <row r="5" spans="1:18" s="48" customFormat="1" ht="84" customHeight="1" x14ac:dyDescent="0.25">
      <c r="A5" s="51"/>
      <c r="B5" s="51"/>
      <c r="C5" s="101"/>
      <c r="D5" s="101"/>
      <c r="E5" s="102"/>
      <c r="F5" s="46"/>
      <c r="G5" s="49"/>
      <c r="H5" s="49"/>
      <c r="I5" s="46"/>
      <c r="K5" s="131" t="s">
        <v>275</v>
      </c>
      <c r="L5" s="131"/>
      <c r="M5" s="131"/>
      <c r="N5" s="131"/>
      <c r="O5" s="131"/>
      <c r="Q5" s="52"/>
    </row>
    <row r="6" spans="1:18" s="48" customFormat="1" ht="15.75" x14ac:dyDescent="0.25">
      <c r="A6" s="51"/>
      <c r="B6" s="51"/>
      <c r="C6" s="101"/>
      <c r="D6" s="101"/>
      <c r="E6" s="102"/>
      <c r="F6" s="46"/>
      <c r="G6" s="46"/>
      <c r="H6" s="46"/>
      <c r="I6" s="46"/>
      <c r="M6" s="50"/>
    </row>
    <row r="7" spans="1:18" s="48" customFormat="1" ht="15.75" x14ac:dyDescent="0.25">
      <c r="A7" s="129" t="s">
        <v>162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49"/>
      <c r="P7" s="49"/>
      <c r="Q7" s="49"/>
      <c r="R7" s="49"/>
    </row>
    <row r="8" spans="1:18" s="105" customFormat="1" ht="28.5" customHeight="1" x14ac:dyDescent="0.25">
      <c r="A8" s="128" t="s">
        <v>159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4"/>
      <c r="P8" s="4"/>
    </row>
    <row r="9" spans="1:18" s="105" customFormat="1" ht="15.75" x14ac:dyDescent="0.25">
      <c r="A9" s="4" t="s">
        <v>145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ht="15.75" customHeight="1" x14ac:dyDescent="0.25">
      <c r="A10" s="127" t="s">
        <v>6</v>
      </c>
      <c r="B10" s="127"/>
      <c r="C10" s="127" t="s">
        <v>163</v>
      </c>
      <c r="D10" s="127" t="s">
        <v>149</v>
      </c>
      <c r="E10" s="124" t="s">
        <v>146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6"/>
    </row>
    <row r="11" spans="1:18" ht="15.75" x14ac:dyDescent="0.25">
      <c r="A11" s="127"/>
      <c r="B11" s="127"/>
      <c r="C11" s="127"/>
      <c r="D11" s="127"/>
      <c r="E11" s="127" t="s">
        <v>20</v>
      </c>
      <c r="F11" s="127"/>
      <c r="G11" s="127"/>
      <c r="H11" s="127"/>
      <c r="I11" s="124" t="s">
        <v>21</v>
      </c>
      <c r="J11" s="125"/>
      <c r="K11" s="125"/>
      <c r="L11" s="125"/>
      <c r="M11" s="125"/>
      <c r="N11" s="125"/>
      <c r="O11" s="126"/>
    </row>
    <row r="12" spans="1:18" ht="31.5" x14ac:dyDescent="0.25">
      <c r="A12" s="127"/>
      <c r="B12" s="127"/>
      <c r="C12" s="127"/>
      <c r="D12" s="127"/>
      <c r="E12" s="104" t="s">
        <v>22</v>
      </c>
      <c r="F12" s="104" t="s">
        <v>23</v>
      </c>
      <c r="G12" s="104" t="s">
        <v>24</v>
      </c>
      <c r="H12" s="104" t="s">
        <v>25</v>
      </c>
      <c r="I12" s="104" t="s">
        <v>26</v>
      </c>
      <c r="J12" s="104" t="s">
        <v>27</v>
      </c>
      <c r="K12" s="104" t="s">
        <v>28</v>
      </c>
      <c r="L12" s="104" t="s">
        <v>29</v>
      </c>
      <c r="M12" s="57" t="s">
        <v>168</v>
      </c>
      <c r="N12" s="56" t="s">
        <v>169</v>
      </c>
      <c r="O12" s="56" t="s">
        <v>172</v>
      </c>
    </row>
    <row r="13" spans="1:18" ht="21.75" customHeight="1" x14ac:dyDescent="0.25">
      <c r="A13" s="104" t="s">
        <v>11</v>
      </c>
      <c r="B13" s="104" t="s">
        <v>12</v>
      </c>
      <c r="C13" s="127"/>
      <c r="D13" s="127"/>
      <c r="E13" s="104" t="s">
        <v>147</v>
      </c>
      <c r="F13" s="104" t="s">
        <v>147</v>
      </c>
      <c r="G13" s="104" t="s">
        <v>147</v>
      </c>
      <c r="H13" s="104" t="s">
        <v>147</v>
      </c>
      <c r="I13" s="104" t="s">
        <v>147</v>
      </c>
      <c r="J13" s="104" t="s">
        <v>147</v>
      </c>
      <c r="K13" s="104" t="s">
        <v>147</v>
      </c>
      <c r="L13" s="104" t="s">
        <v>148</v>
      </c>
      <c r="M13" s="57" t="s">
        <v>148</v>
      </c>
      <c r="N13" s="57" t="s">
        <v>148</v>
      </c>
      <c r="O13" s="57" t="s">
        <v>148</v>
      </c>
    </row>
    <row r="14" spans="1:18" s="30" customFormat="1" ht="37.5" customHeight="1" x14ac:dyDescent="0.25">
      <c r="A14" s="104">
        <v>32</v>
      </c>
      <c r="B14" s="104">
        <v>3</v>
      </c>
      <c r="C14" s="61"/>
      <c r="D14" s="127" t="s">
        <v>160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65"/>
    </row>
    <row r="15" spans="1:18" ht="15.75" x14ac:dyDescent="0.25">
      <c r="A15" s="104">
        <v>32</v>
      </c>
      <c r="B15" s="104">
        <v>3</v>
      </c>
      <c r="C15" s="104" t="s">
        <v>150</v>
      </c>
      <c r="D15" s="127" t="s">
        <v>151</v>
      </c>
      <c r="E15" s="127"/>
      <c r="F15" s="127"/>
      <c r="G15" s="127"/>
      <c r="H15" s="127"/>
      <c r="I15" s="127"/>
      <c r="J15" s="134"/>
      <c r="K15" s="134"/>
      <c r="L15" s="134"/>
      <c r="M15" s="134"/>
      <c r="N15" s="127"/>
      <c r="O15" s="64"/>
    </row>
    <row r="16" spans="1:18" ht="31.5" x14ac:dyDescent="0.25">
      <c r="A16" s="61"/>
      <c r="B16" s="61"/>
      <c r="C16" s="61"/>
      <c r="D16" s="182" t="s">
        <v>246</v>
      </c>
      <c r="E16" s="54">
        <v>17339.2</v>
      </c>
      <c r="F16" s="54">
        <v>18566</v>
      </c>
      <c r="G16" s="54">
        <v>20318.099999999999</v>
      </c>
      <c r="H16" s="54">
        <v>23267.1</v>
      </c>
      <c r="I16" s="62">
        <v>24588.1</v>
      </c>
      <c r="J16" s="98">
        <v>26419.599999999999</v>
      </c>
      <c r="K16" s="54">
        <v>29114.2</v>
      </c>
      <c r="L16" s="54">
        <v>30278.799999999999</v>
      </c>
      <c r="M16" s="54">
        <v>30581.599999999999</v>
      </c>
      <c r="N16" s="63"/>
      <c r="O16" s="64"/>
    </row>
    <row r="17" spans="1:15" ht="34.5" customHeight="1" x14ac:dyDescent="0.25">
      <c r="A17" s="61"/>
      <c r="B17" s="61"/>
      <c r="C17" s="61"/>
      <c r="D17" s="182" t="s">
        <v>247</v>
      </c>
      <c r="E17" s="54">
        <v>19017.400000000001</v>
      </c>
      <c r="F17" s="54">
        <v>19608.900000000001</v>
      </c>
      <c r="G17" s="54">
        <v>21511.8</v>
      </c>
      <c r="H17" s="54">
        <v>24358.6</v>
      </c>
      <c r="I17" s="62">
        <v>25947.4</v>
      </c>
      <c r="J17" s="98">
        <v>28382</v>
      </c>
      <c r="K17" s="54">
        <v>30960.7</v>
      </c>
      <c r="L17" s="54">
        <v>32199.1</v>
      </c>
      <c r="M17" s="54">
        <v>33648</v>
      </c>
      <c r="N17" s="63"/>
      <c r="O17" s="64"/>
    </row>
    <row r="18" spans="1:15" ht="31.5" x14ac:dyDescent="0.25">
      <c r="A18" s="61"/>
      <c r="B18" s="61"/>
      <c r="C18" s="61"/>
      <c r="D18" s="182" t="s">
        <v>248</v>
      </c>
      <c r="E18" s="54">
        <v>21767.8</v>
      </c>
      <c r="F18" s="54">
        <v>23750.2</v>
      </c>
      <c r="G18" s="54">
        <v>25655.9</v>
      </c>
      <c r="H18" s="54">
        <v>27636.400000000001</v>
      </c>
      <c r="I18" s="62">
        <v>30469.8</v>
      </c>
      <c r="J18" s="98">
        <v>33155.5</v>
      </c>
      <c r="K18" s="54">
        <v>36968.9</v>
      </c>
      <c r="L18" s="54">
        <v>39371.800000000003</v>
      </c>
      <c r="M18" s="54">
        <v>41931</v>
      </c>
      <c r="N18" s="63"/>
      <c r="O18" s="64"/>
    </row>
    <row r="19" spans="1:15" ht="31.5" x14ac:dyDescent="0.25">
      <c r="A19" s="61"/>
      <c r="B19" s="61"/>
      <c r="C19" s="61"/>
      <c r="D19" s="182" t="s">
        <v>249</v>
      </c>
      <c r="E19" s="54">
        <v>29447.5</v>
      </c>
      <c r="F19" s="54">
        <v>31899.1</v>
      </c>
      <c r="G19" s="54">
        <v>35036.9</v>
      </c>
      <c r="H19" s="54">
        <v>37310.800000000003</v>
      </c>
      <c r="I19" s="62">
        <v>40395.199999999997</v>
      </c>
      <c r="J19" s="98">
        <v>43432.4</v>
      </c>
      <c r="K19" s="54">
        <v>44728.1</v>
      </c>
      <c r="L19" s="54">
        <v>45225.5</v>
      </c>
      <c r="M19" s="54">
        <v>46088.4</v>
      </c>
      <c r="N19" s="63"/>
      <c r="O19" s="64"/>
    </row>
    <row r="20" spans="1:15" ht="31.5" x14ac:dyDescent="0.25">
      <c r="A20" s="61"/>
      <c r="B20" s="61"/>
      <c r="C20" s="61"/>
      <c r="D20" s="182" t="s">
        <v>250</v>
      </c>
      <c r="E20" s="54">
        <v>17570.2</v>
      </c>
      <c r="F20" s="54">
        <v>18491.7</v>
      </c>
      <c r="G20" s="54">
        <v>22042.6</v>
      </c>
      <c r="H20" s="54">
        <v>24609.4</v>
      </c>
      <c r="I20" s="62">
        <v>27034.1</v>
      </c>
      <c r="J20" s="98">
        <v>29688.1</v>
      </c>
      <c r="K20" s="54">
        <v>33413.199999999997</v>
      </c>
      <c r="L20" s="54">
        <v>35585</v>
      </c>
      <c r="M20" s="54">
        <v>37970</v>
      </c>
      <c r="N20" s="63"/>
      <c r="O20" s="64"/>
    </row>
    <row r="21" spans="1:15" ht="31.5" x14ac:dyDescent="0.25">
      <c r="A21" s="61"/>
      <c r="B21" s="61"/>
      <c r="C21" s="61"/>
      <c r="D21" s="182" t="s">
        <v>251</v>
      </c>
      <c r="E21" s="54">
        <v>18902.2</v>
      </c>
      <c r="F21" s="54">
        <v>20223.7</v>
      </c>
      <c r="G21" s="54">
        <v>21414.2</v>
      </c>
      <c r="H21" s="54">
        <v>24211.5</v>
      </c>
      <c r="I21" s="62">
        <v>26161</v>
      </c>
      <c r="J21" s="98">
        <v>27839</v>
      </c>
      <c r="K21" s="54">
        <v>30033.9</v>
      </c>
      <c r="L21" s="54">
        <v>31986.1</v>
      </c>
      <c r="M21" s="54">
        <v>34065.199999999997</v>
      </c>
      <c r="N21" s="63"/>
      <c r="O21" s="64"/>
    </row>
    <row r="22" spans="1:15" ht="31.5" x14ac:dyDescent="0.25">
      <c r="A22" s="61"/>
      <c r="B22" s="61"/>
      <c r="C22" s="61"/>
      <c r="D22" s="182" t="s">
        <v>252</v>
      </c>
      <c r="E22" s="54">
        <v>20516.5</v>
      </c>
      <c r="F22" s="54">
        <v>21393.3</v>
      </c>
      <c r="G22" s="54">
        <v>23275.1</v>
      </c>
      <c r="H22" s="54">
        <v>25882.3</v>
      </c>
      <c r="I22" s="62">
        <v>28415.200000000001</v>
      </c>
      <c r="J22" s="98">
        <v>31115.7</v>
      </c>
      <c r="K22" s="54">
        <v>33010.300000000003</v>
      </c>
      <c r="L22" s="54">
        <v>35156</v>
      </c>
      <c r="M22" s="54">
        <v>37511.4</v>
      </c>
      <c r="N22" s="63"/>
      <c r="O22" s="64"/>
    </row>
    <row r="23" spans="1:15" ht="47.25" x14ac:dyDescent="0.25">
      <c r="A23" s="61"/>
      <c r="B23" s="61"/>
      <c r="C23" s="61"/>
      <c r="D23" s="182" t="s">
        <v>253</v>
      </c>
      <c r="E23" s="54">
        <v>25028.9</v>
      </c>
      <c r="F23" s="54">
        <v>26243.7</v>
      </c>
      <c r="G23" s="54">
        <v>29096.9</v>
      </c>
      <c r="H23" s="54">
        <v>32458.400000000001</v>
      </c>
      <c r="I23" s="62">
        <v>33680.6</v>
      </c>
      <c r="J23" s="98">
        <v>35633.800000000003</v>
      </c>
      <c r="K23" s="54">
        <v>37986.6</v>
      </c>
      <c r="L23" s="54">
        <v>39996.1</v>
      </c>
      <c r="M23" s="54">
        <v>42395.9</v>
      </c>
      <c r="N23" s="63"/>
      <c r="O23" s="64"/>
    </row>
    <row r="24" spans="1:15" ht="31.5" x14ac:dyDescent="0.25">
      <c r="A24" s="61"/>
      <c r="B24" s="61"/>
      <c r="C24" s="61"/>
      <c r="D24" s="182" t="s">
        <v>254</v>
      </c>
      <c r="E24" s="54">
        <v>22519.9</v>
      </c>
      <c r="F24" s="54">
        <v>24499.7</v>
      </c>
      <c r="G24" s="54">
        <v>26892.400000000001</v>
      </c>
      <c r="H24" s="54">
        <v>30030.7</v>
      </c>
      <c r="I24" s="62">
        <v>32607.4</v>
      </c>
      <c r="J24" s="98">
        <v>34805.1</v>
      </c>
      <c r="K24" s="54">
        <v>37613.1</v>
      </c>
      <c r="L24" s="54">
        <v>39681.800000000003</v>
      </c>
      <c r="M24" s="54">
        <v>41864.300000000003</v>
      </c>
      <c r="N24" s="63"/>
      <c r="O24" s="64"/>
    </row>
    <row r="25" spans="1:15" ht="31.5" x14ac:dyDescent="0.25">
      <c r="A25" s="61"/>
      <c r="B25" s="61"/>
      <c r="C25" s="61"/>
      <c r="D25" s="182" t="s">
        <v>255</v>
      </c>
      <c r="E25" s="54">
        <v>22414</v>
      </c>
      <c r="F25" s="54">
        <v>22734.799999999999</v>
      </c>
      <c r="G25" s="54">
        <v>25133.200000000001</v>
      </c>
      <c r="H25" s="54">
        <v>29201</v>
      </c>
      <c r="I25" s="62">
        <v>32338.2</v>
      </c>
      <c r="J25" s="98">
        <v>34310.6</v>
      </c>
      <c r="K25" s="54">
        <v>37072.199999999997</v>
      </c>
      <c r="L25" s="54">
        <v>39481.9</v>
      </c>
      <c r="M25" s="54">
        <v>42127.199999999997</v>
      </c>
      <c r="N25" s="63"/>
      <c r="O25" s="64"/>
    </row>
    <row r="26" spans="1:15" ht="47.25" x14ac:dyDescent="0.25">
      <c r="A26" s="61"/>
      <c r="B26" s="61"/>
      <c r="C26" s="61"/>
      <c r="D26" s="182" t="s">
        <v>256</v>
      </c>
      <c r="E26" s="54">
        <v>25071.5</v>
      </c>
      <c r="F26" s="54">
        <v>25650</v>
      </c>
      <c r="G26" s="54">
        <v>27564.1</v>
      </c>
      <c r="H26" s="54">
        <v>30687.4</v>
      </c>
      <c r="I26" s="62">
        <v>33174.5</v>
      </c>
      <c r="J26" s="98">
        <v>34844.300000000003</v>
      </c>
      <c r="K26" s="54">
        <v>38211.199999999997</v>
      </c>
      <c r="L26" s="54">
        <v>40312.800000000003</v>
      </c>
      <c r="M26" s="54">
        <v>42610.7</v>
      </c>
      <c r="N26" s="63"/>
      <c r="O26" s="64"/>
    </row>
    <row r="27" spans="1:15" ht="31.5" x14ac:dyDescent="0.25">
      <c r="A27" s="61"/>
      <c r="B27" s="61"/>
      <c r="C27" s="61"/>
      <c r="D27" s="182" t="s">
        <v>257</v>
      </c>
      <c r="E27" s="54">
        <v>18088.3</v>
      </c>
      <c r="F27" s="54">
        <v>19380.900000000001</v>
      </c>
      <c r="G27" s="54">
        <v>21303.3</v>
      </c>
      <c r="H27" s="54">
        <v>23882.400000000001</v>
      </c>
      <c r="I27" s="62">
        <v>25581.9</v>
      </c>
      <c r="J27" s="98">
        <v>27673.4</v>
      </c>
      <c r="K27" s="54">
        <v>30413.1</v>
      </c>
      <c r="L27" s="54">
        <v>32420.400000000001</v>
      </c>
      <c r="M27" s="54">
        <v>34495.300000000003</v>
      </c>
      <c r="N27" s="63"/>
      <c r="O27" s="64"/>
    </row>
    <row r="28" spans="1:15" ht="31.5" x14ac:dyDescent="0.25">
      <c r="A28" s="61"/>
      <c r="B28" s="61"/>
      <c r="C28" s="61"/>
      <c r="D28" s="182" t="s">
        <v>258</v>
      </c>
      <c r="E28" s="54">
        <v>23379</v>
      </c>
      <c r="F28" s="54">
        <v>24369.200000000001</v>
      </c>
      <c r="G28" s="54">
        <v>25925.599999999999</v>
      </c>
      <c r="H28" s="54">
        <v>29399.9</v>
      </c>
      <c r="I28" s="62">
        <v>29306.799999999999</v>
      </c>
      <c r="J28" s="98">
        <v>31359.1</v>
      </c>
      <c r="K28" s="54">
        <v>32039</v>
      </c>
      <c r="L28" s="54">
        <v>33321</v>
      </c>
      <c r="M28" s="54">
        <v>34654</v>
      </c>
      <c r="N28" s="63"/>
      <c r="O28" s="64"/>
    </row>
    <row r="29" spans="1:15" ht="31.5" x14ac:dyDescent="0.25">
      <c r="A29" s="61"/>
      <c r="B29" s="61"/>
      <c r="C29" s="61"/>
      <c r="D29" s="182" t="s">
        <v>259</v>
      </c>
      <c r="E29" s="54">
        <v>18264.599999999999</v>
      </c>
      <c r="F29" s="54">
        <v>19978.5</v>
      </c>
      <c r="G29" s="54">
        <v>21278.3</v>
      </c>
      <c r="H29" s="54">
        <v>24088.2</v>
      </c>
      <c r="I29" s="62">
        <v>26240.6</v>
      </c>
      <c r="J29" s="98">
        <v>27886.6</v>
      </c>
      <c r="K29" s="54">
        <v>30802.799999999999</v>
      </c>
      <c r="L29" s="54">
        <v>32805</v>
      </c>
      <c r="M29" s="54">
        <v>35002.9</v>
      </c>
      <c r="N29" s="63"/>
      <c r="O29" s="64"/>
    </row>
    <row r="30" spans="1:15" ht="47.25" x14ac:dyDescent="0.25">
      <c r="A30" s="61"/>
      <c r="B30" s="61"/>
      <c r="C30" s="61"/>
      <c r="D30" s="182" t="s">
        <v>260</v>
      </c>
      <c r="E30" s="54">
        <v>18859.5</v>
      </c>
      <c r="F30" s="54">
        <v>19594.8</v>
      </c>
      <c r="G30" s="54">
        <v>22076.7</v>
      </c>
      <c r="H30" s="54">
        <v>23938.9</v>
      </c>
      <c r="I30" s="62">
        <v>24917.599999999999</v>
      </c>
      <c r="J30" s="98">
        <v>27349.599999999999</v>
      </c>
      <c r="K30" s="54">
        <v>30143</v>
      </c>
      <c r="L30" s="54">
        <v>32102</v>
      </c>
      <c r="M30" s="54">
        <v>34253</v>
      </c>
      <c r="N30" s="63"/>
      <c r="O30" s="64"/>
    </row>
    <row r="31" spans="1:15" ht="47.25" x14ac:dyDescent="0.25">
      <c r="A31" s="61"/>
      <c r="B31" s="61"/>
      <c r="C31" s="61"/>
      <c r="D31" s="182" t="s">
        <v>261</v>
      </c>
      <c r="E31" s="54">
        <v>20561.2</v>
      </c>
      <c r="F31" s="54">
        <v>21464.3</v>
      </c>
      <c r="G31" s="54">
        <v>23199.8</v>
      </c>
      <c r="H31" s="54">
        <v>26110.799999999999</v>
      </c>
      <c r="I31" s="62">
        <v>27158.6</v>
      </c>
      <c r="J31" s="98">
        <v>29426.9</v>
      </c>
      <c r="K31" s="54">
        <v>32223.3</v>
      </c>
      <c r="L31" s="54">
        <v>34124.5</v>
      </c>
      <c r="M31" s="54">
        <v>36240.199999999997</v>
      </c>
      <c r="N31" s="63"/>
      <c r="O31" s="64"/>
    </row>
    <row r="32" spans="1:15" ht="35.25" customHeight="1" x14ac:dyDescent="0.25">
      <c r="A32" s="61"/>
      <c r="B32" s="61"/>
      <c r="C32" s="61"/>
      <c r="D32" s="182" t="s">
        <v>262</v>
      </c>
      <c r="E32" s="54">
        <v>21058.2</v>
      </c>
      <c r="F32" s="54">
        <v>22794.1</v>
      </c>
      <c r="G32" s="54">
        <v>24975.9</v>
      </c>
      <c r="H32" s="54">
        <v>28325.4</v>
      </c>
      <c r="I32" s="62">
        <v>30881.5</v>
      </c>
      <c r="J32" s="98">
        <v>32664.3</v>
      </c>
      <c r="K32" s="54">
        <v>35296.5</v>
      </c>
      <c r="L32" s="54">
        <v>37590.800000000003</v>
      </c>
      <c r="M32" s="54">
        <v>40109.4</v>
      </c>
      <c r="N32" s="63"/>
      <c r="O32" s="64"/>
    </row>
    <row r="33" spans="1:15" ht="47.25" x14ac:dyDescent="0.25">
      <c r="A33" s="61"/>
      <c r="B33" s="61"/>
      <c r="C33" s="61"/>
      <c r="D33" s="182" t="s">
        <v>263</v>
      </c>
      <c r="E33" s="54">
        <v>22052.799999999999</v>
      </c>
      <c r="F33" s="54">
        <v>23078.7</v>
      </c>
      <c r="G33" s="54">
        <v>24440.1</v>
      </c>
      <c r="H33" s="54">
        <v>26852.5</v>
      </c>
      <c r="I33" s="62">
        <v>29277.7</v>
      </c>
      <c r="J33" s="98">
        <v>31391.5</v>
      </c>
      <c r="K33" s="54">
        <v>34260.9</v>
      </c>
      <c r="L33" s="54">
        <v>36446.800000000003</v>
      </c>
      <c r="M33" s="54">
        <v>38925.1</v>
      </c>
      <c r="N33" s="63"/>
      <c r="O33" s="64"/>
    </row>
    <row r="34" spans="1:15" ht="31.5" x14ac:dyDescent="0.25">
      <c r="A34" s="61"/>
      <c r="B34" s="61"/>
      <c r="C34" s="61"/>
      <c r="D34" s="182" t="s">
        <v>264</v>
      </c>
      <c r="E34" s="54">
        <v>18690</v>
      </c>
      <c r="F34" s="54" t="s">
        <v>152</v>
      </c>
      <c r="G34" s="54">
        <v>21014.5</v>
      </c>
      <c r="H34" s="54">
        <v>24818.5</v>
      </c>
      <c r="I34" s="62">
        <v>26217.599999999999</v>
      </c>
      <c r="J34" s="98">
        <v>28388</v>
      </c>
      <c r="K34" s="54">
        <v>31655.1</v>
      </c>
      <c r="L34" s="54">
        <v>33712.699999999997</v>
      </c>
      <c r="M34" s="54">
        <v>35971.5</v>
      </c>
      <c r="N34" s="63"/>
      <c r="O34" s="64"/>
    </row>
    <row r="35" spans="1:15" ht="33.75" customHeight="1" x14ac:dyDescent="0.25">
      <c r="A35" s="61"/>
      <c r="B35" s="61"/>
      <c r="C35" s="61"/>
      <c r="D35" s="182" t="s">
        <v>265</v>
      </c>
      <c r="E35" s="54">
        <v>20611.7</v>
      </c>
      <c r="F35" s="54" t="s">
        <v>153</v>
      </c>
      <c r="G35" s="54">
        <v>23189.599999999999</v>
      </c>
      <c r="H35" s="54">
        <v>26701</v>
      </c>
      <c r="I35" s="62">
        <v>28006.6</v>
      </c>
      <c r="J35" s="98">
        <v>30916</v>
      </c>
      <c r="K35" s="54">
        <v>32331.5</v>
      </c>
      <c r="L35" s="54">
        <v>34433</v>
      </c>
      <c r="M35" s="54">
        <v>36740</v>
      </c>
      <c r="N35" s="63"/>
      <c r="O35" s="64"/>
    </row>
    <row r="36" spans="1:15" ht="31.5" x14ac:dyDescent="0.25">
      <c r="A36" s="61"/>
      <c r="B36" s="61"/>
      <c r="C36" s="61"/>
      <c r="D36" s="182" t="s">
        <v>266</v>
      </c>
      <c r="E36" s="54">
        <v>22058.3</v>
      </c>
      <c r="F36" s="54">
        <v>23817.8</v>
      </c>
      <c r="G36" s="54">
        <v>26011.5</v>
      </c>
      <c r="H36" s="54">
        <v>29500</v>
      </c>
      <c r="I36" s="62">
        <v>31305.200000000001</v>
      </c>
      <c r="J36" s="98">
        <v>34180.800000000003</v>
      </c>
      <c r="K36" s="54">
        <v>37749.4</v>
      </c>
      <c r="L36" s="54">
        <v>39712.400000000001</v>
      </c>
      <c r="M36" s="54">
        <v>42134.8</v>
      </c>
      <c r="N36" s="63"/>
      <c r="O36" s="64"/>
    </row>
    <row r="37" spans="1:15" ht="34.5" customHeight="1" x14ac:dyDescent="0.25">
      <c r="A37" s="61"/>
      <c r="B37" s="61"/>
      <c r="C37" s="61"/>
      <c r="D37" s="182" t="s">
        <v>267</v>
      </c>
      <c r="E37" s="54">
        <v>19619.2</v>
      </c>
      <c r="F37" s="54">
        <v>20578.900000000001</v>
      </c>
      <c r="G37" s="54">
        <v>23109.1</v>
      </c>
      <c r="H37" s="54">
        <v>26015.200000000001</v>
      </c>
      <c r="I37" s="62">
        <v>27101.4</v>
      </c>
      <c r="J37" s="98">
        <v>29589.8</v>
      </c>
      <c r="K37" s="54">
        <v>31088.5</v>
      </c>
      <c r="L37" s="54">
        <v>32953.800000000003</v>
      </c>
      <c r="M37" s="54">
        <v>34996.9</v>
      </c>
      <c r="N37" s="63"/>
      <c r="O37" s="64"/>
    </row>
    <row r="38" spans="1:15" ht="34.5" customHeight="1" x14ac:dyDescent="0.25">
      <c r="A38" s="61"/>
      <c r="B38" s="61"/>
      <c r="C38" s="61"/>
      <c r="D38" s="182" t="s">
        <v>268</v>
      </c>
      <c r="E38" s="54">
        <v>17473.400000000001</v>
      </c>
      <c r="F38" s="54">
        <v>17979.599999999999</v>
      </c>
      <c r="G38" s="54">
        <v>19808</v>
      </c>
      <c r="H38" s="54">
        <v>23084.9</v>
      </c>
      <c r="I38" s="62">
        <v>24056.2</v>
      </c>
      <c r="J38" s="98">
        <v>25635.9</v>
      </c>
      <c r="K38" s="54">
        <v>28876</v>
      </c>
      <c r="L38" s="54">
        <v>30666.3</v>
      </c>
      <c r="M38" s="54">
        <v>32690.3</v>
      </c>
      <c r="N38" s="63"/>
      <c r="O38" s="64"/>
    </row>
    <row r="39" spans="1:15" ht="47.25" x14ac:dyDescent="0.25">
      <c r="A39" s="61"/>
      <c r="B39" s="61"/>
      <c r="C39" s="61"/>
      <c r="D39" s="182" t="s">
        <v>269</v>
      </c>
      <c r="E39" s="54">
        <v>25071.1</v>
      </c>
      <c r="F39" s="54">
        <v>27027.5</v>
      </c>
      <c r="G39" s="54">
        <v>28982.799999999999</v>
      </c>
      <c r="H39" s="54">
        <v>32858.5</v>
      </c>
      <c r="I39" s="62">
        <v>34695.4</v>
      </c>
      <c r="J39" s="98">
        <v>36806.9</v>
      </c>
      <c r="K39" s="54">
        <v>39492.9</v>
      </c>
      <c r="L39" s="54">
        <v>42059.9</v>
      </c>
      <c r="M39" s="54">
        <v>44877.9</v>
      </c>
      <c r="N39" s="63"/>
      <c r="O39" s="64"/>
    </row>
    <row r="40" spans="1:15" ht="31.5" x14ac:dyDescent="0.25">
      <c r="A40" s="61"/>
      <c r="B40" s="61"/>
      <c r="C40" s="61"/>
      <c r="D40" s="182" t="s">
        <v>270</v>
      </c>
      <c r="E40" s="54">
        <v>18991.3</v>
      </c>
      <c r="F40" s="54">
        <v>19451</v>
      </c>
      <c r="G40" s="54">
        <v>21003.200000000001</v>
      </c>
      <c r="H40" s="54">
        <v>24310.1</v>
      </c>
      <c r="I40" s="62">
        <v>27734.799999999999</v>
      </c>
      <c r="J40" s="98">
        <v>30064.7</v>
      </c>
      <c r="K40" s="54">
        <v>32360.1</v>
      </c>
      <c r="L40" s="54">
        <v>33751.599999999999</v>
      </c>
      <c r="M40" s="54">
        <v>35101.599999999999</v>
      </c>
      <c r="N40" s="63"/>
      <c r="O40" s="64"/>
    </row>
    <row r="41" spans="1:15" ht="15.75" x14ac:dyDescent="0.25">
      <c r="A41" s="61"/>
      <c r="B41" s="61"/>
      <c r="C41" s="61"/>
      <c r="D41" s="182" t="s">
        <v>154</v>
      </c>
      <c r="E41" s="54">
        <v>30686.400000000001</v>
      </c>
      <c r="F41" s="54">
        <v>32866.699999999997</v>
      </c>
      <c r="G41" s="54">
        <v>35041.5</v>
      </c>
      <c r="H41" s="54">
        <v>38621.1</v>
      </c>
      <c r="I41" s="62">
        <v>41380.400000000001</v>
      </c>
      <c r="J41" s="98">
        <v>43517.2</v>
      </c>
      <c r="K41" s="54">
        <v>48125.3</v>
      </c>
      <c r="L41" s="54">
        <v>51301.599999999999</v>
      </c>
      <c r="M41" s="54">
        <v>54584.9</v>
      </c>
      <c r="N41" s="63"/>
      <c r="O41" s="64"/>
    </row>
    <row r="42" spans="1:15" ht="31.5" x14ac:dyDescent="0.25">
      <c r="A42" s="61"/>
      <c r="B42" s="61"/>
      <c r="C42" s="61"/>
      <c r="D42" s="182" t="s">
        <v>271</v>
      </c>
      <c r="E42" s="54">
        <v>32401.9</v>
      </c>
      <c r="F42" s="54">
        <v>34405.9</v>
      </c>
      <c r="G42" s="54">
        <v>38223.5</v>
      </c>
      <c r="H42" s="54">
        <v>39740.199999999997</v>
      </c>
      <c r="I42" s="62">
        <v>41767.5</v>
      </c>
      <c r="J42" s="98">
        <v>42199</v>
      </c>
      <c r="K42" s="54">
        <v>40913.5</v>
      </c>
      <c r="L42" s="54">
        <v>45373.1</v>
      </c>
      <c r="M42" s="54">
        <v>47369.5</v>
      </c>
      <c r="N42" s="63"/>
      <c r="O42" s="64"/>
    </row>
    <row r="43" spans="1:15" ht="15.75" x14ac:dyDescent="0.25">
      <c r="A43" s="61"/>
      <c r="B43" s="61"/>
      <c r="C43" s="61"/>
      <c r="D43" s="182" t="s">
        <v>155</v>
      </c>
      <c r="E43" s="54">
        <v>24614.2</v>
      </c>
      <c r="F43" s="54">
        <v>26620</v>
      </c>
      <c r="G43" s="54">
        <v>29483</v>
      </c>
      <c r="H43" s="54">
        <v>32467.8</v>
      </c>
      <c r="I43" s="62">
        <v>34394.6</v>
      </c>
      <c r="J43" s="98">
        <v>37325.1</v>
      </c>
      <c r="K43" s="54">
        <v>39365.699999999997</v>
      </c>
      <c r="L43" s="54">
        <v>41924.5</v>
      </c>
      <c r="M43" s="54">
        <v>44733.4</v>
      </c>
      <c r="N43" s="63"/>
      <c r="O43" s="64"/>
    </row>
    <row r="44" spans="1:15" ht="15.75" x14ac:dyDescent="0.25">
      <c r="A44" s="61"/>
      <c r="B44" s="61"/>
      <c r="C44" s="61"/>
      <c r="D44" s="182" t="s">
        <v>156</v>
      </c>
      <c r="E44" s="54">
        <v>21791.7</v>
      </c>
      <c r="F44" s="54">
        <v>23018.2</v>
      </c>
      <c r="G44" s="54">
        <v>24429.200000000001</v>
      </c>
      <c r="H44" s="54">
        <v>27908.3</v>
      </c>
      <c r="I44" s="62">
        <v>29361.5</v>
      </c>
      <c r="J44" s="98">
        <v>31218.799999999999</v>
      </c>
      <c r="K44" s="54">
        <v>33437</v>
      </c>
      <c r="L44" s="54">
        <v>35242.6</v>
      </c>
      <c r="M44" s="54">
        <v>37357.199999999997</v>
      </c>
      <c r="N44" s="63"/>
      <c r="O44" s="64"/>
    </row>
    <row r="45" spans="1:15" ht="31.5" x14ac:dyDescent="0.25">
      <c r="A45" s="61"/>
      <c r="B45" s="61"/>
      <c r="C45" s="61"/>
      <c r="D45" s="182" t="s">
        <v>272</v>
      </c>
      <c r="E45" s="54">
        <v>25918.2</v>
      </c>
      <c r="F45" s="54">
        <v>27628.3</v>
      </c>
      <c r="G45" s="54">
        <v>31335.200000000001</v>
      </c>
      <c r="H45" s="54">
        <v>34752.5</v>
      </c>
      <c r="I45" s="62">
        <v>34883.4</v>
      </c>
      <c r="J45" s="98">
        <v>35487.5</v>
      </c>
      <c r="K45" s="54">
        <v>39296.6</v>
      </c>
      <c r="L45" s="54">
        <v>41850.9</v>
      </c>
      <c r="M45" s="54">
        <v>44654.9</v>
      </c>
      <c r="N45" s="63"/>
      <c r="O45" s="64"/>
    </row>
    <row r="47" spans="1:15" ht="50.25" customHeight="1" x14ac:dyDescent="0.25">
      <c r="A47" s="133" t="s">
        <v>170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1:15" x14ac:dyDescent="0.25">
      <c r="O48" s="44" t="s">
        <v>165</v>
      </c>
    </row>
    <row r="49" spans="1:7" x14ac:dyDescent="0.25">
      <c r="G49" s="55" t="s">
        <v>164</v>
      </c>
    </row>
    <row r="50" spans="1:7" ht="15.75" x14ac:dyDescent="0.25">
      <c r="A50" s="53"/>
    </row>
  </sheetData>
  <mergeCells count="15">
    <mergeCell ref="K1:O1"/>
    <mergeCell ref="I11:O11"/>
    <mergeCell ref="A47:O47"/>
    <mergeCell ref="K4:O4"/>
    <mergeCell ref="K5:O5"/>
    <mergeCell ref="K2:O2"/>
    <mergeCell ref="A7:N7"/>
    <mergeCell ref="A8:N8"/>
    <mergeCell ref="D14:N14"/>
    <mergeCell ref="D15:N15"/>
    <mergeCell ref="A10:B12"/>
    <mergeCell ref="C10:C13"/>
    <mergeCell ref="D10:D13"/>
    <mergeCell ref="E11:H11"/>
    <mergeCell ref="E10:O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showZeros="0" topLeftCell="A13" zoomScale="85" zoomScaleNormal="85" zoomScaleSheetLayoutView="90" workbookViewId="0">
      <selection activeCell="AA20" sqref="AA20"/>
    </sheetView>
  </sheetViews>
  <sheetFormatPr defaultColWidth="8.85546875" defaultRowHeight="15.75" x14ac:dyDescent="0.25"/>
  <cols>
    <col min="1" max="1" width="4.28515625" style="110" customWidth="1"/>
    <col min="2" max="2" width="4.140625" style="110" customWidth="1"/>
    <col min="3" max="3" width="4.28515625" style="1" customWidth="1"/>
    <col min="4" max="4" width="3.7109375" style="1" customWidth="1"/>
    <col min="5" max="5" width="34.28515625" style="2" customWidth="1"/>
    <col min="6" max="6" width="17.5703125" style="3" customWidth="1"/>
    <col min="7" max="7" width="5.85546875" style="4" customWidth="1"/>
    <col min="8" max="8" width="3.5703125" style="4" customWidth="1"/>
    <col min="9" max="9" width="3.7109375" style="4" customWidth="1"/>
    <col min="10" max="10" width="12.42578125" style="4" customWidth="1"/>
    <col min="11" max="11" width="7" style="88" customWidth="1"/>
    <col min="12" max="12" width="10.7109375" style="6" customWidth="1"/>
    <col min="13" max="13" width="8.85546875" style="6" customWidth="1"/>
    <col min="14" max="14" width="9.5703125" style="6" customWidth="1"/>
    <col min="15" max="15" width="9.28515625" style="6" customWidth="1"/>
    <col min="16" max="16" width="10.42578125" style="6" customWidth="1"/>
    <col min="17" max="18" width="11.42578125" style="6" customWidth="1"/>
    <col min="19" max="20" width="10" style="6" customWidth="1"/>
    <col min="21" max="22" width="11.140625" style="6" customWidth="1"/>
    <col min="23" max="23" width="18.7109375" style="105" hidden="1" customWidth="1"/>
    <col min="24" max="16384" width="8.85546875" style="105"/>
  </cols>
  <sheetData>
    <row r="1" spans="1:22" x14ac:dyDescent="0.25">
      <c r="I1" s="108"/>
      <c r="L1" s="5"/>
      <c r="M1" s="5"/>
      <c r="N1" s="5"/>
      <c r="Q1" s="108"/>
      <c r="R1" s="4"/>
      <c r="S1" s="105"/>
      <c r="T1" s="5"/>
      <c r="U1" s="135"/>
      <c r="V1" s="135"/>
    </row>
    <row r="2" spans="1:22" ht="72" customHeight="1" x14ac:dyDescent="0.25">
      <c r="I2" s="136"/>
      <c r="J2" s="136"/>
      <c r="K2" s="136"/>
      <c r="L2" s="136"/>
      <c r="M2" s="136"/>
      <c r="N2" s="136"/>
      <c r="Q2" s="105"/>
      <c r="R2" s="8"/>
      <c r="S2" s="131" t="s">
        <v>280</v>
      </c>
      <c r="T2" s="131"/>
      <c r="U2" s="131"/>
      <c r="V2" s="131"/>
    </row>
    <row r="4" spans="1:22" x14ac:dyDescent="0.25">
      <c r="A4" s="1"/>
      <c r="B4" s="1"/>
      <c r="F4" s="9"/>
      <c r="G4" s="42"/>
      <c r="H4" s="7"/>
      <c r="I4" s="108"/>
      <c r="L4" s="5"/>
      <c r="M4" s="5"/>
      <c r="N4" s="5"/>
      <c r="O4" s="5"/>
      <c r="P4" s="5"/>
      <c r="Q4" s="105"/>
      <c r="R4" s="4"/>
      <c r="S4" s="135" t="s">
        <v>278</v>
      </c>
      <c r="T4" s="135"/>
      <c r="U4" s="135"/>
      <c r="V4" s="135"/>
    </row>
    <row r="5" spans="1:22" ht="63.75" customHeight="1" x14ac:dyDescent="0.25">
      <c r="A5" s="1"/>
      <c r="B5" s="1"/>
      <c r="F5" s="9"/>
      <c r="G5" s="42"/>
      <c r="I5" s="8"/>
      <c r="J5" s="8"/>
      <c r="K5" s="89"/>
      <c r="L5" s="8"/>
      <c r="M5" s="8"/>
      <c r="N5" s="8"/>
      <c r="O5" s="9"/>
      <c r="P5" s="9"/>
      <c r="Q5" s="105"/>
      <c r="R5" s="8"/>
      <c r="S5" s="136" t="s">
        <v>0</v>
      </c>
      <c r="T5" s="136"/>
      <c r="U5" s="136"/>
      <c r="V5" s="136"/>
    </row>
    <row r="6" spans="1:22" x14ac:dyDescent="0.25">
      <c r="A6" s="1"/>
      <c r="B6" s="1"/>
      <c r="F6" s="9"/>
      <c r="G6" s="42"/>
      <c r="H6" s="42"/>
      <c r="I6" s="42"/>
      <c r="J6" s="42"/>
      <c r="K6" s="90"/>
    </row>
    <row r="7" spans="1:22" x14ac:dyDescent="0.25">
      <c r="A7" s="161" t="s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05"/>
    </row>
    <row r="8" spans="1:22" x14ac:dyDescent="0.25">
      <c r="A8" s="161" t="s">
        <v>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05"/>
    </row>
    <row r="9" spans="1:22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1:22" x14ac:dyDescent="0.25">
      <c r="A10" s="162" t="s">
        <v>3</v>
      </c>
      <c r="B10" s="162"/>
      <c r="C10" s="162"/>
      <c r="D10" s="162"/>
      <c r="E10" s="162"/>
      <c r="F10" s="163" t="s">
        <v>4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</row>
    <row r="11" spans="1:22" x14ac:dyDescent="0.25">
      <c r="A11" s="164"/>
      <c r="B11" s="164"/>
      <c r="E11" s="1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22" x14ac:dyDescent="0.25">
      <c r="A12" s="11" t="s">
        <v>5</v>
      </c>
      <c r="B12" s="163" t="s">
        <v>145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R12" s="85"/>
    </row>
    <row r="13" spans="1:22" x14ac:dyDescent="0.25">
      <c r="A13" s="1"/>
      <c r="B13" s="1"/>
      <c r="E13" s="1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spans="1:22" x14ac:dyDescent="0.25">
      <c r="A14" s="158" t="s">
        <v>6</v>
      </c>
      <c r="B14" s="158"/>
      <c r="C14" s="158"/>
      <c r="D14" s="158"/>
      <c r="E14" s="158" t="s">
        <v>7</v>
      </c>
      <c r="F14" s="158" t="s">
        <v>8</v>
      </c>
      <c r="G14" s="137" t="s">
        <v>9</v>
      </c>
      <c r="H14" s="137"/>
      <c r="I14" s="137"/>
      <c r="J14" s="137"/>
      <c r="K14" s="137"/>
      <c r="L14" s="137" t="s">
        <v>10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x14ac:dyDescent="0.25">
      <c r="A15" s="158" t="s">
        <v>11</v>
      </c>
      <c r="B15" s="158" t="s">
        <v>12</v>
      </c>
      <c r="C15" s="159" t="s">
        <v>13</v>
      </c>
      <c r="D15" s="159" t="s">
        <v>14</v>
      </c>
      <c r="E15" s="158"/>
      <c r="F15" s="158"/>
      <c r="G15" s="158" t="s">
        <v>15</v>
      </c>
      <c r="H15" s="137" t="s">
        <v>16</v>
      </c>
      <c r="I15" s="137" t="s">
        <v>17</v>
      </c>
      <c r="J15" s="137" t="s">
        <v>18</v>
      </c>
      <c r="K15" s="159" t="s">
        <v>19</v>
      </c>
      <c r="L15" s="137" t="s">
        <v>20</v>
      </c>
      <c r="M15" s="137"/>
      <c r="N15" s="137"/>
      <c r="O15" s="137"/>
      <c r="P15" s="137" t="s">
        <v>21</v>
      </c>
      <c r="Q15" s="137"/>
      <c r="R15" s="137"/>
      <c r="S15" s="137"/>
      <c r="T15" s="137"/>
      <c r="U15" s="137"/>
      <c r="V15" s="137"/>
    </row>
    <row r="16" spans="1:22" x14ac:dyDescent="0.25">
      <c r="A16" s="158"/>
      <c r="B16" s="158"/>
      <c r="C16" s="159"/>
      <c r="D16" s="159"/>
      <c r="E16" s="158"/>
      <c r="F16" s="158"/>
      <c r="G16" s="158"/>
      <c r="H16" s="137"/>
      <c r="I16" s="137"/>
      <c r="J16" s="137"/>
      <c r="K16" s="159"/>
      <c r="L16" s="107" t="s">
        <v>22</v>
      </c>
      <c r="M16" s="107" t="s">
        <v>23</v>
      </c>
      <c r="N16" s="107" t="s">
        <v>24</v>
      </c>
      <c r="O16" s="107" t="s">
        <v>25</v>
      </c>
      <c r="P16" s="107" t="s">
        <v>26</v>
      </c>
      <c r="Q16" s="107" t="s">
        <v>27</v>
      </c>
      <c r="R16" s="107" t="s">
        <v>28</v>
      </c>
      <c r="S16" s="107" t="s">
        <v>29</v>
      </c>
      <c r="T16" s="107" t="s">
        <v>30</v>
      </c>
      <c r="U16" s="107" t="s">
        <v>31</v>
      </c>
      <c r="V16" s="107" t="s">
        <v>171</v>
      </c>
    </row>
    <row r="17" spans="1:23" x14ac:dyDescent="0.25">
      <c r="A17" s="153">
        <v>32</v>
      </c>
      <c r="B17" s="153"/>
      <c r="C17" s="154"/>
      <c r="D17" s="154"/>
      <c r="E17" s="156" t="s">
        <v>32</v>
      </c>
      <c r="F17" s="12" t="s">
        <v>33</v>
      </c>
      <c r="G17" s="112">
        <v>843</v>
      </c>
      <c r="H17" s="112"/>
      <c r="I17" s="112"/>
      <c r="J17" s="13"/>
      <c r="K17" s="13"/>
      <c r="L17" s="14">
        <f>L18</f>
        <v>772218.5</v>
      </c>
      <c r="M17" s="14">
        <f t="shared" ref="M17:V17" si="0">M18</f>
        <v>843866.1</v>
      </c>
      <c r="N17" s="14">
        <f t="shared" si="0"/>
        <v>727970.8</v>
      </c>
      <c r="O17" s="14">
        <f t="shared" si="0"/>
        <v>661780.80000000005</v>
      </c>
      <c r="P17" s="14">
        <f t="shared" si="0"/>
        <v>1009516.5</v>
      </c>
      <c r="Q17" s="14">
        <f t="shared" si="0"/>
        <v>2252040.5</v>
      </c>
      <c r="R17" s="14">
        <f t="shared" si="0"/>
        <v>1059069.7</v>
      </c>
      <c r="S17" s="14">
        <f t="shared" si="0"/>
        <v>981227.7</v>
      </c>
      <c r="T17" s="14">
        <f t="shared" si="0"/>
        <v>976741.2</v>
      </c>
      <c r="U17" s="14">
        <f t="shared" si="0"/>
        <v>976801.2</v>
      </c>
      <c r="V17" s="14">
        <f t="shared" si="0"/>
        <v>907448.3</v>
      </c>
      <c r="W17" s="43">
        <f>L17+M17+N17+O17+P17+Q17+R17+S17+T17+U17+V17</f>
        <v>11168681.300000001</v>
      </c>
    </row>
    <row r="18" spans="1:23" ht="25.5" x14ac:dyDescent="0.25">
      <c r="A18" s="153"/>
      <c r="B18" s="153"/>
      <c r="C18" s="154"/>
      <c r="D18" s="154"/>
      <c r="E18" s="156"/>
      <c r="F18" s="12" t="s">
        <v>34</v>
      </c>
      <c r="G18" s="112">
        <v>843</v>
      </c>
      <c r="H18" s="112"/>
      <c r="I18" s="112"/>
      <c r="J18" s="13"/>
      <c r="K18" s="13"/>
      <c r="L18" s="14">
        <f t="shared" ref="L18:U18" si="1">L19+L22+L29+L36+L58+L26+L54</f>
        <v>772218.5</v>
      </c>
      <c r="M18" s="14">
        <f t="shared" si="1"/>
        <v>843866.1</v>
      </c>
      <c r="N18" s="14">
        <f t="shared" si="1"/>
        <v>727970.8</v>
      </c>
      <c r="O18" s="14">
        <f t="shared" si="1"/>
        <v>661780.80000000005</v>
      </c>
      <c r="P18" s="14">
        <f t="shared" si="1"/>
        <v>1009516.5</v>
      </c>
      <c r="Q18" s="14">
        <f>Q19+Q22+Q29+Q36+Q58+Q26+Q54</f>
        <v>2252040.5</v>
      </c>
      <c r="R18" s="14">
        <f>R19+R22+R29+R36+R58+R26+R54</f>
        <v>1059069.7</v>
      </c>
      <c r="S18" s="14">
        <f t="shared" si="1"/>
        <v>981227.7</v>
      </c>
      <c r="T18" s="14">
        <f t="shared" si="1"/>
        <v>976741.2</v>
      </c>
      <c r="U18" s="14">
        <f t="shared" si="1"/>
        <v>976801.2</v>
      </c>
      <c r="V18" s="14">
        <f t="shared" ref="V18" si="2">V19+V22+V29+V36+V58+V26+V54</f>
        <v>907448.3</v>
      </c>
      <c r="W18" s="43">
        <f t="shared" ref="W18:W64" si="3">L18+M18+N18+O18+P18+Q18+R18+S18+T18+U18+V18</f>
        <v>11168681.300000001</v>
      </c>
    </row>
    <row r="19" spans="1:23" x14ac:dyDescent="0.25">
      <c r="A19" s="153">
        <v>32</v>
      </c>
      <c r="B19" s="153">
        <v>1</v>
      </c>
      <c r="C19" s="154"/>
      <c r="D19" s="154"/>
      <c r="E19" s="156" t="s">
        <v>35</v>
      </c>
      <c r="F19" s="12" t="s">
        <v>33</v>
      </c>
      <c r="G19" s="112">
        <v>843</v>
      </c>
      <c r="H19" s="15"/>
      <c r="I19" s="15"/>
      <c r="J19" s="16"/>
      <c r="K19" s="13"/>
      <c r="L19" s="17">
        <f>L20</f>
        <v>0</v>
      </c>
      <c r="M19" s="17">
        <f t="shared" ref="M19:U20" si="4">M20</f>
        <v>190.7</v>
      </c>
      <c r="N19" s="17">
        <f t="shared" si="4"/>
        <v>200.3</v>
      </c>
      <c r="O19" s="17">
        <f t="shared" si="4"/>
        <v>222.3</v>
      </c>
      <c r="P19" s="17">
        <f>P20</f>
        <v>150</v>
      </c>
      <c r="Q19" s="17">
        <f t="shared" ref="Q19:Q20" si="5">Q20</f>
        <v>150</v>
      </c>
      <c r="R19" s="17">
        <f t="shared" si="4"/>
        <v>150</v>
      </c>
      <c r="S19" s="17">
        <f t="shared" si="4"/>
        <v>37.5</v>
      </c>
      <c r="T19" s="17">
        <f t="shared" si="4"/>
        <v>37.5</v>
      </c>
      <c r="U19" s="17">
        <f t="shared" si="4"/>
        <v>37.5</v>
      </c>
      <c r="V19" s="14">
        <f>U19*0.929</f>
        <v>34.799999999999997</v>
      </c>
      <c r="W19" s="43">
        <f t="shared" si="3"/>
        <v>1210.5999999999999</v>
      </c>
    </row>
    <row r="20" spans="1:23" ht="25.5" x14ac:dyDescent="0.25">
      <c r="A20" s="153"/>
      <c r="B20" s="153"/>
      <c r="C20" s="154"/>
      <c r="D20" s="154"/>
      <c r="E20" s="156"/>
      <c r="F20" s="12" t="s">
        <v>34</v>
      </c>
      <c r="G20" s="112">
        <v>843</v>
      </c>
      <c r="H20" s="15"/>
      <c r="I20" s="15"/>
      <c r="J20" s="16"/>
      <c r="K20" s="13"/>
      <c r="L20" s="17">
        <f>L21</f>
        <v>0</v>
      </c>
      <c r="M20" s="17">
        <f t="shared" si="4"/>
        <v>190.7</v>
      </c>
      <c r="N20" s="17">
        <f t="shared" si="4"/>
        <v>200.3</v>
      </c>
      <c r="O20" s="17">
        <f t="shared" si="4"/>
        <v>222.3</v>
      </c>
      <c r="P20" s="17">
        <f>P21</f>
        <v>150</v>
      </c>
      <c r="Q20" s="17">
        <f t="shared" si="5"/>
        <v>150</v>
      </c>
      <c r="R20" s="17">
        <f t="shared" si="4"/>
        <v>150</v>
      </c>
      <c r="S20" s="17">
        <f t="shared" si="4"/>
        <v>37.5</v>
      </c>
      <c r="T20" s="17">
        <f t="shared" si="4"/>
        <v>37.5</v>
      </c>
      <c r="U20" s="17">
        <f t="shared" si="4"/>
        <v>37.5</v>
      </c>
      <c r="V20" s="14">
        <f t="shared" ref="V20:V64" si="6">U20*0.929</f>
        <v>34.799999999999997</v>
      </c>
      <c r="W20" s="43">
        <f t="shared" si="3"/>
        <v>1210.5999999999999</v>
      </c>
    </row>
    <row r="21" spans="1:23" ht="51" x14ac:dyDescent="0.25">
      <c r="A21" s="111">
        <v>32</v>
      </c>
      <c r="B21" s="111">
        <v>1</v>
      </c>
      <c r="C21" s="112" t="s">
        <v>36</v>
      </c>
      <c r="D21" s="112"/>
      <c r="E21" s="113" t="s">
        <v>37</v>
      </c>
      <c r="F21" s="12" t="s">
        <v>34</v>
      </c>
      <c r="G21" s="112">
        <v>843</v>
      </c>
      <c r="H21" s="15" t="s">
        <v>36</v>
      </c>
      <c r="I21" s="15" t="s">
        <v>38</v>
      </c>
      <c r="J21" s="16" t="s">
        <v>39</v>
      </c>
      <c r="K21" s="13" t="s">
        <v>40</v>
      </c>
      <c r="L21" s="17">
        <v>0</v>
      </c>
      <c r="M21" s="17">
        <v>190.7</v>
      </c>
      <c r="N21" s="17">
        <v>200.3</v>
      </c>
      <c r="O21" s="17">
        <v>222.3</v>
      </c>
      <c r="P21" s="17">
        <v>150</v>
      </c>
      <c r="Q21" s="17">
        <v>150</v>
      </c>
      <c r="R21" s="17">
        <v>150</v>
      </c>
      <c r="S21" s="17">
        <v>37.5</v>
      </c>
      <c r="T21" s="17">
        <v>37.5</v>
      </c>
      <c r="U21" s="86">
        <v>37.5</v>
      </c>
      <c r="V21" s="14">
        <f t="shared" si="6"/>
        <v>34.799999999999997</v>
      </c>
      <c r="W21" s="43">
        <f t="shared" si="3"/>
        <v>1210.5999999999999</v>
      </c>
    </row>
    <row r="22" spans="1:23" x14ac:dyDescent="0.25">
      <c r="A22" s="153">
        <v>32</v>
      </c>
      <c r="B22" s="153">
        <v>2</v>
      </c>
      <c r="C22" s="154"/>
      <c r="D22" s="154"/>
      <c r="E22" s="156" t="s">
        <v>41</v>
      </c>
      <c r="F22" s="12" t="s">
        <v>42</v>
      </c>
      <c r="G22" s="112">
        <v>843</v>
      </c>
      <c r="H22" s="15"/>
      <c r="I22" s="15"/>
      <c r="J22" s="16"/>
      <c r="K22" s="13"/>
      <c r="L22" s="17">
        <v>0</v>
      </c>
      <c r="M22" s="17">
        <f>M23</f>
        <v>383</v>
      </c>
      <c r="N22" s="17">
        <f t="shared" ref="N22:U22" si="7">N23</f>
        <v>609.70000000000005</v>
      </c>
      <c r="O22" s="17">
        <f t="shared" si="7"/>
        <v>373</v>
      </c>
      <c r="P22" s="17">
        <f t="shared" si="7"/>
        <v>620.5</v>
      </c>
      <c r="Q22" s="17">
        <f t="shared" si="7"/>
        <v>620</v>
      </c>
      <c r="R22" s="17">
        <f t="shared" si="7"/>
        <v>755.8</v>
      </c>
      <c r="S22" s="17">
        <f t="shared" si="7"/>
        <v>620</v>
      </c>
      <c r="T22" s="17">
        <f t="shared" si="7"/>
        <v>660</v>
      </c>
      <c r="U22" s="17">
        <f t="shared" si="7"/>
        <v>720</v>
      </c>
      <c r="V22" s="14"/>
      <c r="W22" s="43">
        <f t="shared" si="3"/>
        <v>5362</v>
      </c>
    </row>
    <row r="23" spans="1:23" ht="41.25" customHeight="1" x14ac:dyDescent="0.25">
      <c r="A23" s="153"/>
      <c r="B23" s="153"/>
      <c r="C23" s="154"/>
      <c r="D23" s="154"/>
      <c r="E23" s="156"/>
      <c r="F23" s="12" t="s">
        <v>34</v>
      </c>
      <c r="G23" s="112">
        <v>843</v>
      </c>
      <c r="H23" s="15"/>
      <c r="I23" s="15"/>
      <c r="J23" s="16"/>
      <c r="K23" s="13"/>
      <c r="L23" s="17">
        <v>0</v>
      </c>
      <c r="M23" s="17">
        <f>M24+M25</f>
        <v>383</v>
      </c>
      <c r="N23" s="17">
        <f t="shared" ref="N23:T23" si="8">N24+N25</f>
        <v>609.70000000000005</v>
      </c>
      <c r="O23" s="17">
        <f t="shared" si="8"/>
        <v>373</v>
      </c>
      <c r="P23" s="17">
        <f t="shared" si="8"/>
        <v>620.5</v>
      </c>
      <c r="Q23" s="17">
        <f t="shared" si="8"/>
        <v>620</v>
      </c>
      <c r="R23" s="17">
        <f t="shared" si="8"/>
        <v>755.8</v>
      </c>
      <c r="S23" s="17">
        <f t="shared" si="8"/>
        <v>620</v>
      </c>
      <c r="T23" s="17">
        <f t="shared" si="8"/>
        <v>660</v>
      </c>
      <c r="U23" s="17">
        <f t="shared" ref="U23" si="9">U24+U25</f>
        <v>720</v>
      </c>
      <c r="V23" s="14"/>
      <c r="W23" s="43">
        <f t="shared" si="3"/>
        <v>5362</v>
      </c>
    </row>
    <row r="24" spans="1:23" ht="43.5" customHeight="1" x14ac:dyDescent="0.25">
      <c r="A24" s="111">
        <v>32</v>
      </c>
      <c r="B24" s="111">
        <v>2</v>
      </c>
      <c r="C24" s="112" t="s">
        <v>43</v>
      </c>
      <c r="D24" s="112"/>
      <c r="E24" s="12" t="s">
        <v>44</v>
      </c>
      <c r="F24" s="12" t="s">
        <v>34</v>
      </c>
      <c r="G24" s="112" t="s">
        <v>45</v>
      </c>
      <c r="H24" s="15" t="s">
        <v>46</v>
      </c>
      <c r="I24" s="15" t="s">
        <v>47</v>
      </c>
      <c r="J24" s="16" t="s">
        <v>48</v>
      </c>
      <c r="K24" s="13" t="s">
        <v>49</v>
      </c>
      <c r="L24" s="17">
        <v>0</v>
      </c>
      <c r="M24" s="17">
        <v>38.799999999999997</v>
      </c>
      <c r="N24" s="17">
        <v>0.5</v>
      </c>
      <c r="O24" s="17">
        <v>1.7</v>
      </c>
      <c r="P24" s="17">
        <v>0.5</v>
      </c>
      <c r="Q24" s="17">
        <v>0</v>
      </c>
      <c r="R24" s="17">
        <v>0</v>
      </c>
      <c r="S24" s="17">
        <v>0</v>
      </c>
      <c r="T24" s="17">
        <f t="shared" ref="T24" si="10">S24*1.04</f>
        <v>0</v>
      </c>
      <c r="U24" s="86">
        <f t="shared" ref="U24:U63" si="11">T24*0.992</f>
        <v>0</v>
      </c>
      <c r="V24" s="14"/>
      <c r="W24" s="43">
        <f t="shared" si="3"/>
        <v>41.5</v>
      </c>
    </row>
    <row r="25" spans="1:23" ht="63.75" x14ac:dyDescent="0.25">
      <c r="A25" s="111">
        <v>32</v>
      </c>
      <c r="B25" s="111">
        <v>2</v>
      </c>
      <c r="C25" s="112" t="s">
        <v>46</v>
      </c>
      <c r="D25" s="112"/>
      <c r="E25" s="113" t="s">
        <v>50</v>
      </c>
      <c r="F25" s="12" t="s">
        <v>34</v>
      </c>
      <c r="G25" s="112" t="s">
        <v>45</v>
      </c>
      <c r="H25" s="15" t="s">
        <v>46</v>
      </c>
      <c r="I25" s="15" t="s">
        <v>47</v>
      </c>
      <c r="J25" s="16" t="s">
        <v>51</v>
      </c>
      <c r="K25" s="13" t="s">
        <v>49</v>
      </c>
      <c r="L25" s="17">
        <v>0</v>
      </c>
      <c r="M25" s="17">
        <v>344.2</v>
      </c>
      <c r="N25" s="17">
        <v>609.20000000000005</v>
      </c>
      <c r="O25" s="17">
        <v>371.3</v>
      </c>
      <c r="P25" s="17">
        <v>620</v>
      </c>
      <c r="Q25" s="17">
        <v>620</v>
      </c>
      <c r="R25" s="17">
        <v>755.8</v>
      </c>
      <c r="S25" s="17">
        <v>620</v>
      </c>
      <c r="T25" s="17">
        <v>660</v>
      </c>
      <c r="U25" s="86">
        <v>720</v>
      </c>
      <c r="V25" s="14"/>
      <c r="W25" s="43">
        <f t="shared" si="3"/>
        <v>5320.5</v>
      </c>
    </row>
    <row r="26" spans="1:23" x14ac:dyDescent="0.25">
      <c r="A26" s="153">
        <v>32</v>
      </c>
      <c r="B26" s="153">
        <v>4</v>
      </c>
      <c r="C26" s="154"/>
      <c r="D26" s="154"/>
      <c r="E26" s="156" t="s">
        <v>52</v>
      </c>
      <c r="F26" s="12" t="s">
        <v>42</v>
      </c>
      <c r="G26" s="112" t="s">
        <v>45</v>
      </c>
      <c r="H26" s="15"/>
      <c r="I26" s="15"/>
      <c r="J26" s="16"/>
      <c r="K26" s="13"/>
      <c r="L26" s="17">
        <f>L27</f>
        <v>272.2</v>
      </c>
      <c r="M26" s="17">
        <f t="shared" ref="M26:V27" si="12">M27</f>
        <v>719.5</v>
      </c>
      <c r="N26" s="17">
        <f t="shared" si="12"/>
        <v>243.9</v>
      </c>
      <c r="O26" s="17">
        <f t="shared" si="12"/>
        <v>394.2</v>
      </c>
      <c r="P26" s="17">
        <f t="shared" si="12"/>
        <v>186.5</v>
      </c>
      <c r="Q26" s="17">
        <f t="shared" si="12"/>
        <v>234.9</v>
      </c>
      <c r="R26" s="17">
        <f t="shared" si="12"/>
        <v>116.3</v>
      </c>
      <c r="S26" s="17">
        <f t="shared" si="12"/>
        <v>79.8</v>
      </c>
      <c r="T26" s="17">
        <f t="shared" si="12"/>
        <v>53.3</v>
      </c>
      <c r="U26" s="17">
        <f t="shared" si="12"/>
        <v>53.3</v>
      </c>
      <c r="V26" s="17">
        <f t="shared" si="12"/>
        <v>49.5</v>
      </c>
      <c r="W26" s="43">
        <f t="shared" si="3"/>
        <v>2403.4</v>
      </c>
    </row>
    <row r="27" spans="1:23" ht="25.5" x14ac:dyDescent="0.25">
      <c r="A27" s="153"/>
      <c r="B27" s="153"/>
      <c r="C27" s="154"/>
      <c r="D27" s="154"/>
      <c r="E27" s="156"/>
      <c r="F27" s="12" t="s">
        <v>34</v>
      </c>
      <c r="G27" s="112" t="s">
        <v>45</v>
      </c>
      <c r="H27" s="15"/>
      <c r="I27" s="15"/>
      <c r="J27" s="16"/>
      <c r="K27" s="13"/>
      <c r="L27" s="17">
        <f>L28</f>
        <v>272.2</v>
      </c>
      <c r="M27" s="17">
        <f t="shared" si="12"/>
        <v>719.5</v>
      </c>
      <c r="N27" s="17">
        <f t="shared" si="12"/>
        <v>243.9</v>
      </c>
      <c r="O27" s="17">
        <f t="shared" si="12"/>
        <v>394.2</v>
      </c>
      <c r="P27" s="17">
        <f t="shared" si="12"/>
        <v>186.5</v>
      </c>
      <c r="Q27" s="17">
        <f t="shared" si="12"/>
        <v>234.9</v>
      </c>
      <c r="R27" s="17">
        <f t="shared" si="12"/>
        <v>116.3</v>
      </c>
      <c r="S27" s="17">
        <f t="shared" si="12"/>
        <v>79.8</v>
      </c>
      <c r="T27" s="17">
        <f t="shared" si="12"/>
        <v>53.3</v>
      </c>
      <c r="U27" s="17">
        <f t="shared" si="12"/>
        <v>53.3</v>
      </c>
      <c r="V27" s="17">
        <f t="shared" si="12"/>
        <v>49.5</v>
      </c>
      <c r="W27" s="43">
        <f t="shared" si="3"/>
        <v>2403.4</v>
      </c>
    </row>
    <row r="28" spans="1:23" ht="63.75" x14ac:dyDescent="0.25">
      <c r="A28" s="111">
        <v>32</v>
      </c>
      <c r="B28" s="111">
        <v>4</v>
      </c>
      <c r="C28" s="112" t="s">
        <v>36</v>
      </c>
      <c r="D28" s="112"/>
      <c r="E28" s="113" t="s">
        <v>53</v>
      </c>
      <c r="F28" s="12" t="s">
        <v>34</v>
      </c>
      <c r="G28" s="112" t="s">
        <v>45</v>
      </c>
      <c r="H28" s="15" t="s">
        <v>54</v>
      </c>
      <c r="I28" s="15" t="s">
        <v>55</v>
      </c>
      <c r="J28" s="16" t="s">
        <v>56</v>
      </c>
      <c r="K28" s="13" t="s">
        <v>57</v>
      </c>
      <c r="L28" s="17">
        <v>272.2</v>
      </c>
      <c r="M28" s="17">
        <v>719.5</v>
      </c>
      <c r="N28" s="17">
        <v>243.9</v>
      </c>
      <c r="O28" s="17">
        <f>394.2</f>
        <v>394.2</v>
      </c>
      <c r="P28" s="17">
        <v>186.5</v>
      </c>
      <c r="Q28" s="17">
        <v>234.9</v>
      </c>
      <c r="R28" s="17">
        <v>116.3</v>
      </c>
      <c r="S28" s="17">
        <v>79.8</v>
      </c>
      <c r="T28" s="17">
        <v>53.3</v>
      </c>
      <c r="U28" s="86">
        <v>53.3</v>
      </c>
      <c r="V28" s="14">
        <f t="shared" si="6"/>
        <v>49.5</v>
      </c>
      <c r="W28" s="43">
        <f t="shared" si="3"/>
        <v>2403.4</v>
      </c>
    </row>
    <row r="29" spans="1:23" x14ac:dyDescent="0.25">
      <c r="A29" s="153">
        <v>32</v>
      </c>
      <c r="B29" s="153">
        <v>5</v>
      </c>
      <c r="C29" s="154"/>
      <c r="D29" s="154"/>
      <c r="E29" s="156" t="s">
        <v>58</v>
      </c>
      <c r="F29" s="12" t="s">
        <v>42</v>
      </c>
      <c r="G29" s="112" t="s">
        <v>45</v>
      </c>
      <c r="H29" s="15"/>
      <c r="I29" s="15"/>
      <c r="J29" s="16"/>
      <c r="K29" s="13"/>
      <c r="L29" s="17">
        <f>L30</f>
        <v>2357.9</v>
      </c>
      <c r="M29" s="17">
        <f t="shared" ref="M29:V30" si="13">M30</f>
        <v>945.9</v>
      </c>
      <c r="N29" s="17">
        <f t="shared" si="13"/>
        <v>323.8</v>
      </c>
      <c r="O29" s="17">
        <f t="shared" si="13"/>
        <v>163</v>
      </c>
      <c r="P29" s="17">
        <f t="shared" si="13"/>
        <v>215.8</v>
      </c>
      <c r="Q29" s="17">
        <f t="shared" si="13"/>
        <v>0</v>
      </c>
      <c r="R29" s="17">
        <f t="shared" si="13"/>
        <v>344.1</v>
      </c>
      <c r="S29" s="17">
        <f t="shared" si="13"/>
        <v>87.5</v>
      </c>
      <c r="T29" s="17">
        <f t="shared" si="13"/>
        <v>87.5</v>
      </c>
      <c r="U29" s="17">
        <f t="shared" si="13"/>
        <v>87.5</v>
      </c>
      <c r="V29" s="17">
        <f t="shared" si="13"/>
        <v>81.3</v>
      </c>
      <c r="W29" s="43">
        <f t="shared" si="3"/>
        <v>4694.3</v>
      </c>
    </row>
    <row r="30" spans="1:23" ht="25.5" x14ac:dyDescent="0.25">
      <c r="A30" s="153"/>
      <c r="B30" s="153"/>
      <c r="C30" s="154"/>
      <c r="D30" s="154"/>
      <c r="E30" s="156"/>
      <c r="F30" s="12" t="s">
        <v>34</v>
      </c>
      <c r="G30" s="112" t="s">
        <v>45</v>
      </c>
      <c r="H30" s="15"/>
      <c r="I30" s="15"/>
      <c r="J30" s="16"/>
      <c r="K30" s="13"/>
      <c r="L30" s="17">
        <f>L31</f>
        <v>2357.9</v>
      </c>
      <c r="M30" s="17">
        <f t="shared" si="13"/>
        <v>945.9</v>
      </c>
      <c r="N30" s="17">
        <f t="shared" si="13"/>
        <v>323.8</v>
      </c>
      <c r="O30" s="17">
        <f t="shared" si="13"/>
        <v>163</v>
      </c>
      <c r="P30" s="17">
        <f t="shared" si="13"/>
        <v>215.8</v>
      </c>
      <c r="Q30" s="17">
        <f t="shared" si="13"/>
        <v>0</v>
      </c>
      <c r="R30" s="17">
        <f t="shared" si="13"/>
        <v>344.1</v>
      </c>
      <c r="S30" s="17">
        <f t="shared" si="13"/>
        <v>87.5</v>
      </c>
      <c r="T30" s="17">
        <f t="shared" si="13"/>
        <v>87.5</v>
      </c>
      <c r="U30" s="17">
        <f t="shared" si="13"/>
        <v>87.5</v>
      </c>
      <c r="V30" s="17">
        <f t="shared" si="13"/>
        <v>81.3</v>
      </c>
      <c r="W30" s="43">
        <f t="shared" si="3"/>
        <v>4694.3</v>
      </c>
    </row>
    <row r="31" spans="1:23" ht="25.5" x14ac:dyDescent="0.25">
      <c r="A31" s="111">
        <v>32</v>
      </c>
      <c r="B31" s="111">
        <v>5</v>
      </c>
      <c r="C31" s="112" t="s">
        <v>36</v>
      </c>
      <c r="D31" s="112"/>
      <c r="E31" s="113" t="s">
        <v>59</v>
      </c>
      <c r="F31" s="12"/>
      <c r="G31" s="112" t="s">
        <v>45</v>
      </c>
      <c r="H31" s="15" t="s">
        <v>36</v>
      </c>
      <c r="I31" s="15" t="s">
        <v>38</v>
      </c>
      <c r="J31" s="16" t="s">
        <v>60</v>
      </c>
      <c r="K31" s="13" t="s">
        <v>40</v>
      </c>
      <c r="L31" s="17">
        <f>L32+L33+L34+L35</f>
        <v>2357.9</v>
      </c>
      <c r="M31" s="17">
        <f t="shared" ref="M31:U31" si="14">M32+M33+M34+M35</f>
        <v>945.9</v>
      </c>
      <c r="N31" s="17">
        <f t="shared" si="14"/>
        <v>323.8</v>
      </c>
      <c r="O31" s="17">
        <f t="shared" si="14"/>
        <v>163</v>
      </c>
      <c r="P31" s="17">
        <f>P32+P33+P34+P35</f>
        <v>215.8</v>
      </c>
      <c r="Q31" s="17">
        <f>Q32+Q33+Q34+Q35</f>
        <v>0</v>
      </c>
      <c r="R31" s="17">
        <f t="shared" si="14"/>
        <v>344.1</v>
      </c>
      <c r="S31" s="17">
        <f t="shared" si="14"/>
        <v>87.5</v>
      </c>
      <c r="T31" s="17">
        <f t="shared" si="14"/>
        <v>87.5</v>
      </c>
      <c r="U31" s="17">
        <f t="shared" si="14"/>
        <v>87.5</v>
      </c>
      <c r="V31" s="14">
        <f t="shared" si="6"/>
        <v>81.3</v>
      </c>
      <c r="W31" s="43">
        <f t="shared" si="3"/>
        <v>4694.3</v>
      </c>
    </row>
    <row r="32" spans="1:23" ht="51" x14ac:dyDescent="0.25">
      <c r="A32" s="111">
        <v>32</v>
      </c>
      <c r="B32" s="111">
        <v>5</v>
      </c>
      <c r="C32" s="112" t="s">
        <v>36</v>
      </c>
      <c r="D32" s="112" t="s">
        <v>36</v>
      </c>
      <c r="E32" s="113" t="s">
        <v>61</v>
      </c>
      <c r="F32" s="12" t="s">
        <v>34</v>
      </c>
      <c r="G32" s="112" t="s">
        <v>45</v>
      </c>
      <c r="H32" s="15" t="s">
        <v>36</v>
      </c>
      <c r="I32" s="15" t="s">
        <v>38</v>
      </c>
      <c r="J32" s="16" t="s">
        <v>62</v>
      </c>
      <c r="K32" s="13" t="s">
        <v>63</v>
      </c>
      <c r="L32" s="17"/>
      <c r="M32" s="17">
        <v>176.4</v>
      </c>
      <c r="N32" s="17">
        <v>29.5</v>
      </c>
      <c r="O32" s="17">
        <v>16.399999999999999</v>
      </c>
      <c r="P32" s="17"/>
      <c r="Q32" s="17"/>
      <c r="R32" s="17"/>
      <c r="S32" s="17"/>
      <c r="T32" s="17">
        <f>S32*1.04</f>
        <v>0</v>
      </c>
      <c r="U32" s="86">
        <f t="shared" si="11"/>
        <v>0</v>
      </c>
      <c r="V32" s="14">
        <f t="shared" si="6"/>
        <v>0</v>
      </c>
      <c r="W32" s="43">
        <f t="shared" si="3"/>
        <v>222.3</v>
      </c>
    </row>
    <row r="33" spans="1:23" ht="51" x14ac:dyDescent="0.25">
      <c r="A33" s="111">
        <v>32</v>
      </c>
      <c r="B33" s="111">
        <v>5</v>
      </c>
      <c r="C33" s="112" t="s">
        <v>36</v>
      </c>
      <c r="D33" s="112" t="s">
        <v>43</v>
      </c>
      <c r="E33" s="113" t="s">
        <v>64</v>
      </c>
      <c r="F33" s="12" t="s">
        <v>34</v>
      </c>
      <c r="G33" s="112" t="s">
        <v>45</v>
      </c>
      <c r="H33" s="15" t="s">
        <v>36</v>
      </c>
      <c r="I33" s="15" t="s">
        <v>38</v>
      </c>
      <c r="J33" s="16" t="s">
        <v>65</v>
      </c>
      <c r="K33" s="13" t="s">
        <v>40</v>
      </c>
      <c r="L33" s="17">
        <v>64.5</v>
      </c>
      <c r="M33" s="17">
        <v>211.3</v>
      </c>
      <c r="N33" s="17">
        <v>294.3</v>
      </c>
      <c r="O33" s="17">
        <f>101.6+45</f>
        <v>146.6</v>
      </c>
      <c r="P33" s="17">
        <v>215.8</v>
      </c>
      <c r="Q33" s="17"/>
      <c r="R33" s="17">
        <v>344.1</v>
      </c>
      <c r="S33" s="17">
        <v>87.5</v>
      </c>
      <c r="T33" s="17">
        <v>87.5</v>
      </c>
      <c r="U33" s="86">
        <v>87.5</v>
      </c>
      <c r="V33" s="14">
        <f t="shared" si="6"/>
        <v>81.3</v>
      </c>
      <c r="W33" s="43">
        <f t="shared" si="3"/>
        <v>1620.4</v>
      </c>
    </row>
    <row r="34" spans="1:23" ht="63.75" x14ac:dyDescent="0.25">
      <c r="A34" s="111">
        <v>32</v>
      </c>
      <c r="B34" s="111">
        <v>5</v>
      </c>
      <c r="C34" s="112" t="s">
        <v>36</v>
      </c>
      <c r="D34" s="112" t="s">
        <v>46</v>
      </c>
      <c r="E34" s="113" t="s">
        <v>66</v>
      </c>
      <c r="F34" s="12" t="s">
        <v>34</v>
      </c>
      <c r="G34" s="112" t="s">
        <v>45</v>
      </c>
      <c r="H34" s="15" t="s">
        <v>54</v>
      </c>
      <c r="I34" s="15" t="s">
        <v>36</v>
      </c>
      <c r="J34" s="16" t="s">
        <v>67</v>
      </c>
      <c r="K34" s="13" t="s">
        <v>76</v>
      </c>
      <c r="L34" s="17">
        <v>2292.9</v>
      </c>
      <c r="M34" s="17">
        <v>558</v>
      </c>
      <c r="N34" s="17"/>
      <c r="O34" s="17"/>
      <c r="P34" s="17"/>
      <c r="Q34" s="17"/>
      <c r="R34" s="17"/>
      <c r="S34" s="17"/>
      <c r="T34" s="17">
        <f t="shared" ref="T34:T35" si="15">S34*1.04</f>
        <v>0</v>
      </c>
      <c r="U34" s="86">
        <f t="shared" si="11"/>
        <v>0</v>
      </c>
      <c r="V34" s="14">
        <f t="shared" si="6"/>
        <v>0</v>
      </c>
      <c r="W34" s="43">
        <f t="shared" si="3"/>
        <v>2850.9</v>
      </c>
    </row>
    <row r="35" spans="1:23" ht="25.5" x14ac:dyDescent="0.25">
      <c r="A35" s="111">
        <v>32</v>
      </c>
      <c r="B35" s="111">
        <v>5</v>
      </c>
      <c r="C35" s="112" t="s">
        <v>36</v>
      </c>
      <c r="D35" s="112" t="s">
        <v>54</v>
      </c>
      <c r="E35" s="113" t="s">
        <v>68</v>
      </c>
      <c r="F35" s="12" t="s">
        <v>34</v>
      </c>
      <c r="G35" s="112" t="s">
        <v>45</v>
      </c>
      <c r="H35" s="15" t="s">
        <v>54</v>
      </c>
      <c r="I35" s="15" t="s">
        <v>36</v>
      </c>
      <c r="J35" s="16" t="s">
        <v>69</v>
      </c>
      <c r="K35" s="13" t="s">
        <v>70</v>
      </c>
      <c r="L35" s="17">
        <v>0.5</v>
      </c>
      <c r="M35" s="17">
        <v>0.2</v>
      </c>
      <c r="N35" s="17"/>
      <c r="O35" s="17"/>
      <c r="P35" s="17"/>
      <c r="Q35" s="17"/>
      <c r="R35" s="17"/>
      <c r="S35" s="17"/>
      <c r="T35" s="17">
        <f t="shared" si="15"/>
        <v>0</v>
      </c>
      <c r="U35" s="86">
        <f t="shared" si="11"/>
        <v>0</v>
      </c>
      <c r="V35" s="14">
        <f t="shared" si="6"/>
        <v>0</v>
      </c>
      <c r="W35" s="43">
        <f t="shared" si="3"/>
        <v>0.7</v>
      </c>
    </row>
    <row r="36" spans="1:23" x14ac:dyDescent="0.25">
      <c r="A36" s="153">
        <v>32</v>
      </c>
      <c r="B36" s="153">
        <v>6</v>
      </c>
      <c r="C36" s="154"/>
      <c r="D36" s="154"/>
      <c r="E36" s="156" t="s">
        <v>71</v>
      </c>
      <c r="F36" s="12" t="s">
        <v>42</v>
      </c>
      <c r="G36" s="112" t="s">
        <v>45</v>
      </c>
      <c r="H36" s="15"/>
      <c r="I36" s="15"/>
      <c r="J36" s="16"/>
      <c r="K36" s="13"/>
      <c r="L36" s="17">
        <f t="shared" ref="L36:V36" si="16">L37</f>
        <v>513307.3</v>
      </c>
      <c r="M36" s="17">
        <f t="shared" si="16"/>
        <v>551019.69999999995</v>
      </c>
      <c r="N36" s="17">
        <f t="shared" si="16"/>
        <v>461518.8</v>
      </c>
      <c r="O36" s="17">
        <f t="shared" si="16"/>
        <v>431539.5</v>
      </c>
      <c r="P36" s="17">
        <f t="shared" si="16"/>
        <v>821193.2</v>
      </c>
      <c r="Q36" s="17">
        <f t="shared" si="16"/>
        <v>2028690.6</v>
      </c>
      <c r="R36" s="17">
        <f t="shared" si="16"/>
        <v>867989.4</v>
      </c>
      <c r="S36" s="17">
        <f t="shared" si="16"/>
        <v>840309.8</v>
      </c>
      <c r="T36" s="17">
        <f t="shared" si="16"/>
        <v>835809.8</v>
      </c>
      <c r="U36" s="17">
        <f t="shared" si="16"/>
        <v>835809.8</v>
      </c>
      <c r="V36" s="17">
        <f t="shared" si="16"/>
        <v>777136.2</v>
      </c>
      <c r="W36" s="43">
        <f t="shared" si="3"/>
        <v>8964324.0999999996</v>
      </c>
    </row>
    <row r="37" spans="1:23" ht="25.5" x14ac:dyDescent="0.25">
      <c r="A37" s="153"/>
      <c r="B37" s="153"/>
      <c r="C37" s="154"/>
      <c r="D37" s="154"/>
      <c r="E37" s="156"/>
      <c r="F37" s="12" t="s">
        <v>34</v>
      </c>
      <c r="G37" s="112" t="s">
        <v>45</v>
      </c>
      <c r="H37" s="15"/>
      <c r="I37" s="15"/>
      <c r="J37" s="16"/>
      <c r="K37" s="13"/>
      <c r="L37" s="17">
        <f t="shared" ref="L37:N37" si="17">L38+L39+L40+L44+L49</f>
        <v>513307.3</v>
      </c>
      <c r="M37" s="17">
        <f t="shared" si="17"/>
        <v>551019.69999999995</v>
      </c>
      <c r="N37" s="17">
        <f t="shared" si="17"/>
        <v>461518.8</v>
      </c>
      <c r="O37" s="17">
        <f>O38+O39+O40+O44+O49+O53</f>
        <v>431539.5</v>
      </c>
      <c r="P37" s="17">
        <f t="shared" ref="P37:Q37" si="18">P38+P39+P40+P44+P49+P51+P53+P50</f>
        <v>821193.2</v>
      </c>
      <c r="Q37" s="17">
        <f t="shared" si="18"/>
        <v>2028690.6</v>
      </c>
      <c r="R37" s="17">
        <f>R38+R39+R40+R44+R49+R52+R53+R50</f>
        <v>867989.4</v>
      </c>
      <c r="S37" s="17">
        <f>S38+S39+S40+S44+S49+S52+S53+S50</f>
        <v>840309.8</v>
      </c>
      <c r="T37" s="17">
        <f>T38+T39+T40+T44+T49+T52+T53+T50</f>
        <v>835809.8</v>
      </c>
      <c r="U37" s="17">
        <f>U38+U39+U40+U44+U49+U52+U53+U50</f>
        <v>835809.8</v>
      </c>
      <c r="V37" s="17">
        <f>V38+V39+V40+V44+V49+V52+V53+V50</f>
        <v>777136.2</v>
      </c>
      <c r="W37" s="43">
        <f t="shared" si="3"/>
        <v>8964324.0999999996</v>
      </c>
    </row>
    <row r="38" spans="1:23" ht="69" customHeight="1" x14ac:dyDescent="0.25">
      <c r="A38" s="111">
        <v>32</v>
      </c>
      <c r="B38" s="111">
        <v>6</v>
      </c>
      <c r="C38" s="112" t="s">
        <v>36</v>
      </c>
      <c r="D38" s="112"/>
      <c r="E38" s="113" t="s">
        <v>72</v>
      </c>
      <c r="F38" s="12" t="s">
        <v>34</v>
      </c>
      <c r="G38" s="112" t="s">
        <v>45</v>
      </c>
      <c r="H38" s="15" t="s">
        <v>54</v>
      </c>
      <c r="I38" s="15" t="s">
        <v>36</v>
      </c>
      <c r="J38" s="16" t="s">
        <v>73</v>
      </c>
      <c r="K38" s="13" t="s">
        <v>138</v>
      </c>
      <c r="L38" s="17">
        <v>37886.9</v>
      </c>
      <c r="M38" s="17">
        <v>46702.8</v>
      </c>
      <c r="N38" s="17">
        <v>43342.2</v>
      </c>
      <c r="O38" s="17">
        <v>43615</v>
      </c>
      <c r="P38" s="17">
        <v>21757.7</v>
      </c>
      <c r="Q38" s="17">
        <v>9849.6</v>
      </c>
      <c r="R38" s="17">
        <v>8097.2</v>
      </c>
      <c r="S38" s="17">
        <v>5439.4</v>
      </c>
      <c r="T38" s="17">
        <v>5439.4</v>
      </c>
      <c r="U38" s="86">
        <v>5439.4</v>
      </c>
      <c r="V38" s="14">
        <f t="shared" si="6"/>
        <v>5053.2</v>
      </c>
      <c r="W38" s="43">
        <f t="shared" si="3"/>
        <v>232622.8</v>
      </c>
    </row>
    <row r="39" spans="1:23" ht="102" x14ac:dyDescent="0.25">
      <c r="A39" s="111">
        <v>32</v>
      </c>
      <c r="B39" s="111">
        <v>6</v>
      </c>
      <c r="C39" s="112" t="s">
        <v>43</v>
      </c>
      <c r="D39" s="112"/>
      <c r="E39" s="113" t="s">
        <v>74</v>
      </c>
      <c r="F39" s="12" t="s">
        <v>34</v>
      </c>
      <c r="G39" s="112" t="s">
        <v>45</v>
      </c>
      <c r="H39" s="15" t="s">
        <v>54</v>
      </c>
      <c r="I39" s="15" t="s">
        <v>36</v>
      </c>
      <c r="J39" s="16" t="s">
        <v>75</v>
      </c>
      <c r="K39" s="13" t="s">
        <v>76</v>
      </c>
      <c r="L39" s="17">
        <v>4027</v>
      </c>
      <c r="M39" s="17">
        <v>6141.8</v>
      </c>
      <c r="N39" s="17">
        <v>5005.8</v>
      </c>
      <c r="O39" s="17">
        <v>6439.5</v>
      </c>
      <c r="P39" s="17">
        <v>6475.4</v>
      </c>
      <c r="Q39" s="17">
        <f>6339.9+0.1</f>
        <v>6340</v>
      </c>
      <c r="R39" s="17">
        <v>5284.7</v>
      </c>
      <c r="S39" s="17"/>
      <c r="T39" s="17"/>
      <c r="U39" s="86"/>
      <c r="V39" s="14">
        <f t="shared" si="6"/>
        <v>0</v>
      </c>
      <c r="W39" s="43">
        <f t="shared" si="3"/>
        <v>39714.199999999997</v>
      </c>
    </row>
    <row r="40" spans="1:23" ht="25.5" x14ac:dyDescent="0.25">
      <c r="A40" s="111">
        <v>32</v>
      </c>
      <c r="B40" s="111">
        <v>6</v>
      </c>
      <c r="C40" s="112" t="s">
        <v>46</v>
      </c>
      <c r="D40" s="112"/>
      <c r="E40" s="113" t="s">
        <v>77</v>
      </c>
      <c r="F40" s="12" t="s">
        <v>34</v>
      </c>
      <c r="G40" s="112" t="s">
        <v>45</v>
      </c>
      <c r="H40" s="15"/>
      <c r="I40" s="15"/>
      <c r="J40" s="16" t="s">
        <v>78</v>
      </c>
      <c r="K40" s="13"/>
      <c r="L40" s="17">
        <f t="shared" ref="L40:U40" si="19">L41+L42+L43</f>
        <v>17881.8</v>
      </c>
      <c r="M40" s="17">
        <f t="shared" si="19"/>
        <v>0</v>
      </c>
      <c r="N40" s="17">
        <f t="shared" si="19"/>
        <v>270</v>
      </c>
      <c r="O40" s="17">
        <f t="shared" si="19"/>
        <v>446.3</v>
      </c>
      <c r="P40" s="17">
        <f t="shared" si="19"/>
        <v>0</v>
      </c>
      <c r="Q40" s="17">
        <f t="shared" si="19"/>
        <v>0</v>
      </c>
      <c r="R40" s="17">
        <f t="shared" si="19"/>
        <v>0</v>
      </c>
      <c r="S40" s="17">
        <f t="shared" si="19"/>
        <v>0</v>
      </c>
      <c r="T40" s="17">
        <f t="shared" si="19"/>
        <v>0</v>
      </c>
      <c r="U40" s="17">
        <f t="shared" si="19"/>
        <v>0</v>
      </c>
      <c r="V40" s="14">
        <f t="shared" si="6"/>
        <v>0</v>
      </c>
      <c r="W40" s="43">
        <f t="shared" si="3"/>
        <v>18598.099999999999</v>
      </c>
    </row>
    <row r="41" spans="1:23" ht="38.25" x14ac:dyDescent="0.25">
      <c r="A41" s="111">
        <v>32</v>
      </c>
      <c r="B41" s="111">
        <v>6</v>
      </c>
      <c r="C41" s="112" t="s">
        <v>46</v>
      </c>
      <c r="D41" s="112" t="s">
        <v>36</v>
      </c>
      <c r="E41" s="113" t="s">
        <v>79</v>
      </c>
      <c r="F41" s="12" t="s">
        <v>34</v>
      </c>
      <c r="G41" s="112" t="s">
        <v>45</v>
      </c>
      <c r="H41" s="15" t="s">
        <v>54</v>
      </c>
      <c r="I41" s="15" t="s">
        <v>36</v>
      </c>
      <c r="J41" s="16" t="s">
        <v>80</v>
      </c>
      <c r="K41" s="13" t="s">
        <v>81</v>
      </c>
      <c r="L41" s="17">
        <v>894.1</v>
      </c>
      <c r="M41" s="17">
        <v>0</v>
      </c>
      <c r="N41" s="17">
        <v>0</v>
      </c>
      <c r="O41" s="17">
        <v>0</v>
      </c>
      <c r="P41" s="17">
        <v>0</v>
      </c>
      <c r="Q41" s="17"/>
      <c r="R41" s="17"/>
      <c r="S41" s="17"/>
      <c r="T41" s="17">
        <f t="shared" ref="T41:T49" si="20">S41*1.04</f>
        <v>0</v>
      </c>
      <c r="U41" s="86">
        <f t="shared" si="11"/>
        <v>0</v>
      </c>
      <c r="V41" s="14">
        <f t="shared" si="6"/>
        <v>0</v>
      </c>
      <c r="W41" s="43">
        <f t="shared" si="3"/>
        <v>894.1</v>
      </c>
    </row>
    <row r="42" spans="1:23" ht="38.25" x14ac:dyDescent="0.25">
      <c r="A42" s="111">
        <v>32</v>
      </c>
      <c r="B42" s="111">
        <v>6</v>
      </c>
      <c r="C42" s="112" t="s">
        <v>46</v>
      </c>
      <c r="D42" s="112" t="s">
        <v>43</v>
      </c>
      <c r="E42" s="113" t="s">
        <v>82</v>
      </c>
      <c r="F42" s="12" t="s">
        <v>34</v>
      </c>
      <c r="G42" s="18" t="s">
        <v>45</v>
      </c>
      <c r="H42" s="19" t="s">
        <v>54</v>
      </c>
      <c r="I42" s="19" t="s">
        <v>36</v>
      </c>
      <c r="J42" s="20" t="s">
        <v>83</v>
      </c>
      <c r="K42" s="13" t="s">
        <v>81</v>
      </c>
      <c r="L42" s="17">
        <v>16987.7</v>
      </c>
      <c r="M42" s="17">
        <v>0</v>
      </c>
      <c r="N42" s="17">
        <v>0</v>
      </c>
      <c r="O42" s="17">
        <v>0</v>
      </c>
      <c r="P42" s="17">
        <v>0</v>
      </c>
      <c r="Q42" s="17"/>
      <c r="R42" s="17"/>
      <c r="S42" s="17"/>
      <c r="T42" s="17">
        <f t="shared" si="20"/>
        <v>0</v>
      </c>
      <c r="U42" s="86">
        <f t="shared" si="11"/>
        <v>0</v>
      </c>
      <c r="V42" s="14">
        <f t="shared" si="6"/>
        <v>0</v>
      </c>
      <c r="W42" s="43">
        <f t="shared" si="3"/>
        <v>16987.7</v>
      </c>
    </row>
    <row r="43" spans="1:23" ht="51" x14ac:dyDescent="0.25">
      <c r="A43" s="111">
        <v>32</v>
      </c>
      <c r="B43" s="111">
        <v>6</v>
      </c>
      <c r="C43" s="112" t="s">
        <v>46</v>
      </c>
      <c r="D43" s="112" t="s">
        <v>46</v>
      </c>
      <c r="E43" s="113" t="s">
        <v>84</v>
      </c>
      <c r="F43" s="12" t="s">
        <v>34</v>
      </c>
      <c r="G43" s="18" t="s">
        <v>45</v>
      </c>
      <c r="H43" s="21" t="s">
        <v>54</v>
      </c>
      <c r="I43" s="21" t="s">
        <v>36</v>
      </c>
      <c r="J43" s="22" t="s">
        <v>78</v>
      </c>
      <c r="K43" s="26" t="s">
        <v>81</v>
      </c>
      <c r="L43" s="17">
        <v>0</v>
      </c>
      <c r="M43" s="17">
        <v>0</v>
      </c>
      <c r="N43" s="17">
        <v>270</v>
      </c>
      <c r="O43" s="17">
        <v>446.3</v>
      </c>
      <c r="P43" s="17">
        <v>0</v>
      </c>
      <c r="Q43" s="17"/>
      <c r="R43" s="17"/>
      <c r="S43" s="17"/>
      <c r="T43" s="17">
        <f t="shared" si="20"/>
        <v>0</v>
      </c>
      <c r="U43" s="86">
        <f t="shared" si="11"/>
        <v>0</v>
      </c>
      <c r="V43" s="14">
        <f t="shared" si="6"/>
        <v>0</v>
      </c>
      <c r="W43" s="43">
        <f t="shared" si="3"/>
        <v>716.3</v>
      </c>
    </row>
    <row r="44" spans="1:23" ht="25.5" x14ac:dyDescent="0.25">
      <c r="A44" s="138">
        <v>32</v>
      </c>
      <c r="B44" s="138">
        <v>6</v>
      </c>
      <c r="C44" s="140" t="s">
        <v>54</v>
      </c>
      <c r="D44" s="140"/>
      <c r="E44" s="142" t="s">
        <v>85</v>
      </c>
      <c r="F44" s="146" t="s">
        <v>34</v>
      </c>
      <c r="G44" s="149" t="s">
        <v>45</v>
      </c>
      <c r="H44" s="21"/>
      <c r="I44" s="21"/>
      <c r="J44" s="22" t="s">
        <v>86</v>
      </c>
      <c r="K44" s="26"/>
      <c r="L44" s="17">
        <f t="shared" ref="L44:O44" si="21">L45+L46</f>
        <v>434325.7</v>
      </c>
      <c r="M44" s="17">
        <f t="shared" si="21"/>
        <v>484348.7</v>
      </c>
      <c r="N44" s="17">
        <f t="shared" si="21"/>
        <v>412900.8</v>
      </c>
      <c r="O44" s="17">
        <f t="shared" si="21"/>
        <v>381038.7</v>
      </c>
      <c r="P44" s="17">
        <f>P45+P46+P47</f>
        <v>655095</v>
      </c>
      <c r="Q44" s="17">
        <f>Q45+Q46+Q47+Q48</f>
        <v>1945206.5</v>
      </c>
      <c r="R44" s="17">
        <f>R45+R46+R47+R48</f>
        <v>844607.5</v>
      </c>
      <c r="S44" s="17">
        <f>S45+S46+S47+S48</f>
        <v>824870.40000000002</v>
      </c>
      <c r="T44" s="17">
        <f t="shared" ref="T44:V44" si="22">T45+T46+T47+T48</f>
        <v>824870.40000000002</v>
      </c>
      <c r="U44" s="17">
        <f t="shared" si="22"/>
        <v>824870.40000000002</v>
      </c>
      <c r="V44" s="17">
        <f t="shared" si="22"/>
        <v>766973.5</v>
      </c>
      <c r="W44" s="43">
        <f t="shared" si="3"/>
        <v>8399107.5999999996</v>
      </c>
    </row>
    <row r="45" spans="1:23" ht="25.5" x14ac:dyDescent="0.25">
      <c r="A45" s="152"/>
      <c r="B45" s="152"/>
      <c r="C45" s="145"/>
      <c r="D45" s="145"/>
      <c r="E45" s="143"/>
      <c r="F45" s="147"/>
      <c r="G45" s="150"/>
      <c r="H45" s="21" t="s">
        <v>87</v>
      </c>
      <c r="I45" s="21" t="s">
        <v>36</v>
      </c>
      <c r="J45" s="22" t="s">
        <v>86</v>
      </c>
      <c r="K45" s="26" t="s">
        <v>88</v>
      </c>
      <c r="L45" s="17">
        <v>0</v>
      </c>
      <c r="M45" s="17">
        <v>0</v>
      </c>
      <c r="N45" s="17">
        <v>26350.7</v>
      </c>
      <c r="O45" s="17">
        <v>21842.9</v>
      </c>
      <c r="P45" s="17">
        <v>23665.8</v>
      </c>
      <c r="Q45" s="17">
        <v>12198</v>
      </c>
      <c r="R45" s="17">
        <v>16228.5</v>
      </c>
      <c r="S45" s="17">
        <v>18000</v>
      </c>
      <c r="T45" s="17">
        <v>18000</v>
      </c>
      <c r="U45" s="86">
        <v>18000</v>
      </c>
      <c r="V45" s="14">
        <f t="shared" si="6"/>
        <v>16722</v>
      </c>
      <c r="W45" s="43">
        <f t="shared" si="3"/>
        <v>171007.9</v>
      </c>
    </row>
    <row r="46" spans="1:23" ht="25.5" x14ac:dyDescent="0.25">
      <c r="A46" s="152"/>
      <c r="B46" s="152"/>
      <c r="C46" s="145"/>
      <c r="D46" s="145"/>
      <c r="E46" s="143"/>
      <c r="F46" s="147"/>
      <c r="G46" s="150"/>
      <c r="H46" s="21" t="s">
        <v>87</v>
      </c>
      <c r="I46" s="21" t="s">
        <v>46</v>
      </c>
      <c r="J46" s="22" t="s">
        <v>89</v>
      </c>
      <c r="K46" s="26" t="s">
        <v>90</v>
      </c>
      <c r="L46" s="17">
        <v>434325.7</v>
      </c>
      <c r="M46" s="17">
        <v>484348.7</v>
      </c>
      <c r="N46" s="17">
        <v>386550.1</v>
      </c>
      <c r="O46" s="17">
        <v>359195.8</v>
      </c>
      <c r="P46" s="17">
        <v>626423.19999999995</v>
      </c>
      <c r="Q46" s="17">
        <v>1915623.3</v>
      </c>
      <c r="R46" s="17">
        <v>816034.9</v>
      </c>
      <c r="S46" s="17">
        <v>794870.4</v>
      </c>
      <c r="T46" s="17">
        <v>794870.4</v>
      </c>
      <c r="U46" s="17">
        <v>794870.4</v>
      </c>
      <c r="V46" s="14">
        <f>U46*0.929+668.9</f>
        <v>739103.5</v>
      </c>
      <c r="W46" s="43">
        <f t="shared" si="3"/>
        <v>8146216.4000000004</v>
      </c>
    </row>
    <row r="47" spans="1:23" x14ac:dyDescent="0.25">
      <c r="A47" s="152"/>
      <c r="B47" s="152"/>
      <c r="C47" s="145"/>
      <c r="D47" s="145"/>
      <c r="E47" s="143"/>
      <c r="F47" s="147"/>
      <c r="G47" s="150"/>
      <c r="H47" s="24" t="s">
        <v>54</v>
      </c>
      <c r="I47" s="24" t="s">
        <v>36</v>
      </c>
      <c r="J47" s="25">
        <v>3260400000</v>
      </c>
      <c r="K47" s="26" t="s">
        <v>91</v>
      </c>
      <c r="L47" s="17"/>
      <c r="M47" s="17"/>
      <c r="N47" s="17"/>
      <c r="O47" s="17"/>
      <c r="P47" s="17">
        <f>5006.1-0.1</f>
        <v>5006</v>
      </c>
      <c r="Q47" s="17">
        <v>13966.4</v>
      </c>
      <c r="R47" s="17">
        <v>10156.1</v>
      </c>
      <c r="S47" s="17">
        <v>10437.6</v>
      </c>
      <c r="T47" s="17">
        <v>10437.6</v>
      </c>
      <c r="U47" s="17">
        <v>10437.6</v>
      </c>
      <c r="V47" s="14">
        <f t="shared" si="6"/>
        <v>9696.5</v>
      </c>
      <c r="W47" s="43">
        <f t="shared" si="3"/>
        <v>70137.8</v>
      </c>
    </row>
    <row r="48" spans="1:23" x14ac:dyDescent="0.25">
      <c r="A48" s="139"/>
      <c r="B48" s="139"/>
      <c r="C48" s="141"/>
      <c r="D48" s="141"/>
      <c r="E48" s="144"/>
      <c r="F48" s="148"/>
      <c r="G48" s="151"/>
      <c r="H48" s="24" t="s">
        <v>87</v>
      </c>
      <c r="I48" s="24" t="s">
        <v>141</v>
      </c>
      <c r="J48" s="25">
        <v>3260400000</v>
      </c>
      <c r="K48" s="26" t="s">
        <v>142</v>
      </c>
      <c r="L48" s="17"/>
      <c r="M48" s="17"/>
      <c r="N48" s="17"/>
      <c r="O48" s="17"/>
      <c r="P48" s="17"/>
      <c r="Q48" s="17">
        <v>3418.8</v>
      </c>
      <c r="R48" s="17">
        <f>1683.3+504.74</f>
        <v>2188</v>
      </c>
      <c r="S48" s="17">
        <v>1562.4</v>
      </c>
      <c r="T48" s="17">
        <v>1562.4</v>
      </c>
      <c r="U48" s="17">
        <v>1562.4</v>
      </c>
      <c r="V48" s="14">
        <f t="shared" si="6"/>
        <v>1451.5</v>
      </c>
      <c r="W48" s="43">
        <f t="shared" si="3"/>
        <v>11745.5</v>
      </c>
    </row>
    <row r="49" spans="1:23" ht="38.25" x14ac:dyDescent="0.25">
      <c r="A49" s="111">
        <v>32</v>
      </c>
      <c r="B49" s="111">
        <v>6</v>
      </c>
      <c r="C49" s="112" t="s">
        <v>92</v>
      </c>
      <c r="D49" s="112"/>
      <c r="E49" s="113" t="s">
        <v>93</v>
      </c>
      <c r="F49" s="12" t="s">
        <v>34</v>
      </c>
      <c r="G49" s="18" t="s">
        <v>45</v>
      </c>
      <c r="H49" s="27">
        <v>14</v>
      </c>
      <c r="I49" s="21" t="s">
        <v>46</v>
      </c>
      <c r="J49" s="22" t="s">
        <v>94</v>
      </c>
      <c r="K49" s="26">
        <v>570</v>
      </c>
      <c r="L49" s="17">
        <v>19185.900000000001</v>
      </c>
      <c r="M49" s="17">
        <v>13826.4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f t="shared" si="20"/>
        <v>0</v>
      </c>
      <c r="U49" s="86">
        <f t="shared" si="11"/>
        <v>0</v>
      </c>
      <c r="V49" s="14">
        <f t="shared" si="6"/>
        <v>0</v>
      </c>
      <c r="W49" s="43">
        <f t="shared" si="3"/>
        <v>33012.300000000003</v>
      </c>
    </row>
    <row r="50" spans="1:23" ht="51" x14ac:dyDescent="0.25">
      <c r="A50" s="111">
        <v>32</v>
      </c>
      <c r="B50" s="111">
        <v>6</v>
      </c>
      <c r="C50" s="112" t="s">
        <v>95</v>
      </c>
      <c r="D50" s="112"/>
      <c r="E50" s="113" t="s">
        <v>135</v>
      </c>
      <c r="F50" s="12" t="s">
        <v>34</v>
      </c>
      <c r="G50" s="18" t="s">
        <v>45</v>
      </c>
      <c r="H50" s="23" t="s">
        <v>54</v>
      </c>
      <c r="I50" s="23" t="s">
        <v>36</v>
      </c>
      <c r="J50" s="22" t="s">
        <v>96</v>
      </c>
      <c r="K50" s="26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95999.4</v>
      </c>
      <c r="Q50" s="17">
        <v>38879.5</v>
      </c>
      <c r="R50" s="17"/>
      <c r="S50" s="17"/>
      <c r="T50" s="17"/>
      <c r="U50" s="86">
        <f t="shared" si="11"/>
        <v>0</v>
      </c>
      <c r="V50" s="14">
        <f t="shared" si="6"/>
        <v>0</v>
      </c>
      <c r="W50" s="43">
        <f t="shared" si="3"/>
        <v>134878.9</v>
      </c>
    </row>
    <row r="51" spans="1:23" ht="84.75" customHeight="1" x14ac:dyDescent="0.25">
      <c r="A51" s="138">
        <v>32</v>
      </c>
      <c r="B51" s="138">
        <v>6</v>
      </c>
      <c r="C51" s="140" t="s">
        <v>97</v>
      </c>
      <c r="D51" s="140"/>
      <c r="E51" s="113" t="s">
        <v>98</v>
      </c>
      <c r="F51" s="12" t="s">
        <v>34</v>
      </c>
      <c r="G51" s="18" t="s">
        <v>45</v>
      </c>
      <c r="H51" s="23" t="s">
        <v>54</v>
      </c>
      <c r="I51" s="23" t="s">
        <v>36</v>
      </c>
      <c r="J51" s="22" t="s">
        <v>99</v>
      </c>
      <c r="K51" s="26" t="s">
        <v>143</v>
      </c>
      <c r="L51" s="17">
        <v>0</v>
      </c>
      <c r="M51" s="17">
        <v>0</v>
      </c>
      <c r="N51" s="17">
        <v>0</v>
      </c>
      <c r="O51" s="17">
        <v>0</v>
      </c>
      <c r="P51" s="17">
        <v>1442.4</v>
      </c>
      <c r="Q51" s="17">
        <v>7640.4</v>
      </c>
      <c r="R51" s="60"/>
      <c r="S51" s="60"/>
      <c r="T51" s="60"/>
      <c r="U51" s="60"/>
      <c r="V51" s="14">
        <f t="shared" si="6"/>
        <v>0</v>
      </c>
      <c r="W51" s="43">
        <f t="shared" si="3"/>
        <v>9082.7999999999993</v>
      </c>
    </row>
    <row r="52" spans="1:23" ht="83.25" customHeight="1" x14ac:dyDescent="0.25">
      <c r="A52" s="139"/>
      <c r="B52" s="139"/>
      <c r="C52" s="141"/>
      <c r="D52" s="141"/>
      <c r="E52" s="113" t="s">
        <v>158</v>
      </c>
      <c r="F52" s="12" t="s">
        <v>34</v>
      </c>
      <c r="G52" s="18" t="s">
        <v>45</v>
      </c>
      <c r="H52" s="23" t="s">
        <v>54</v>
      </c>
      <c r="I52" s="23" t="s">
        <v>36</v>
      </c>
      <c r="J52" s="22" t="s">
        <v>99</v>
      </c>
      <c r="K52" s="26" t="s">
        <v>143</v>
      </c>
      <c r="L52" s="17"/>
      <c r="M52" s="17"/>
      <c r="N52" s="17"/>
      <c r="O52" s="17"/>
      <c r="P52" s="17"/>
      <c r="Q52" s="17"/>
      <c r="R52" s="17">
        <v>10000</v>
      </c>
      <c r="S52" s="17">
        <v>10000</v>
      </c>
      <c r="T52" s="17">
        <v>5500</v>
      </c>
      <c r="U52" s="86">
        <v>5500</v>
      </c>
      <c r="V52" s="14">
        <f t="shared" si="6"/>
        <v>5109.5</v>
      </c>
      <c r="W52" s="43">
        <f t="shared" si="3"/>
        <v>36109.5</v>
      </c>
    </row>
    <row r="53" spans="1:23" ht="76.5" customHeight="1" x14ac:dyDescent="0.25">
      <c r="A53" s="111">
        <v>32</v>
      </c>
      <c r="B53" s="111">
        <v>6</v>
      </c>
      <c r="C53" s="112" t="s">
        <v>100</v>
      </c>
      <c r="D53" s="112"/>
      <c r="E53" s="113" t="s">
        <v>101</v>
      </c>
      <c r="F53" s="12" t="s">
        <v>34</v>
      </c>
      <c r="G53" s="18" t="s">
        <v>45</v>
      </c>
      <c r="H53" s="23" t="s">
        <v>54</v>
      </c>
      <c r="I53" s="23" t="s">
        <v>36</v>
      </c>
      <c r="J53" s="22" t="s">
        <v>102</v>
      </c>
      <c r="K53" s="26" t="s">
        <v>140</v>
      </c>
      <c r="L53" s="17">
        <v>0</v>
      </c>
      <c r="M53" s="17">
        <v>0</v>
      </c>
      <c r="N53" s="17">
        <v>0</v>
      </c>
      <c r="O53" s="17">
        <v>0</v>
      </c>
      <c r="P53" s="17">
        <v>40423.300000000003</v>
      </c>
      <c r="Q53" s="17">
        <v>20774.599999999999</v>
      </c>
      <c r="R53" s="17"/>
      <c r="S53" s="17"/>
      <c r="T53" s="17"/>
      <c r="U53" s="86">
        <f t="shared" si="11"/>
        <v>0</v>
      </c>
      <c r="V53" s="14">
        <f t="shared" si="6"/>
        <v>0</v>
      </c>
      <c r="W53" s="43">
        <f t="shared" si="3"/>
        <v>61197.9</v>
      </c>
    </row>
    <row r="54" spans="1:23" x14ac:dyDescent="0.25">
      <c r="A54" s="153">
        <v>32</v>
      </c>
      <c r="B54" s="153">
        <v>7</v>
      </c>
      <c r="C54" s="154"/>
      <c r="D54" s="154"/>
      <c r="E54" s="156" t="s">
        <v>134</v>
      </c>
      <c r="F54" s="12" t="s">
        <v>42</v>
      </c>
      <c r="G54" s="18" t="s">
        <v>45</v>
      </c>
      <c r="H54" s="27"/>
      <c r="I54" s="21"/>
      <c r="J54" s="22"/>
      <c r="K54" s="26"/>
      <c r="L54" s="17">
        <f>L55</f>
        <v>297.60000000000002</v>
      </c>
      <c r="M54" s="17">
        <f>M55</f>
        <v>11605.8</v>
      </c>
      <c r="N54" s="17">
        <v>0</v>
      </c>
      <c r="O54" s="17">
        <v>0</v>
      </c>
      <c r="P54" s="17">
        <v>0</v>
      </c>
      <c r="Q54" s="17">
        <f>Q55</f>
        <v>27394.6</v>
      </c>
      <c r="R54" s="17">
        <f t="shared" ref="R54:U54" si="23">R55</f>
        <v>0</v>
      </c>
      <c r="S54" s="17">
        <f t="shared" si="23"/>
        <v>0</v>
      </c>
      <c r="T54" s="17">
        <f t="shared" si="23"/>
        <v>0</v>
      </c>
      <c r="U54" s="17">
        <f t="shared" si="23"/>
        <v>0</v>
      </c>
      <c r="V54" s="14">
        <f t="shared" si="6"/>
        <v>0</v>
      </c>
      <c r="W54" s="43">
        <f t="shared" si="3"/>
        <v>39298</v>
      </c>
    </row>
    <row r="55" spans="1:23" ht="25.5" x14ac:dyDescent="0.25">
      <c r="A55" s="153"/>
      <c r="B55" s="153"/>
      <c r="C55" s="154"/>
      <c r="D55" s="154"/>
      <c r="E55" s="156"/>
      <c r="F55" s="12" t="s">
        <v>34</v>
      </c>
      <c r="G55" s="18" t="s">
        <v>45</v>
      </c>
      <c r="H55" s="27"/>
      <c r="I55" s="21"/>
      <c r="J55" s="22"/>
      <c r="K55" s="26"/>
      <c r="L55" s="17">
        <v>297.60000000000002</v>
      </c>
      <c r="M55" s="17">
        <f>M56+M57</f>
        <v>11605.8</v>
      </c>
      <c r="N55" s="17">
        <v>0</v>
      </c>
      <c r="O55" s="17">
        <v>0</v>
      </c>
      <c r="P55" s="17">
        <v>0</v>
      </c>
      <c r="Q55" s="17">
        <f>Q56+Q57</f>
        <v>27394.6</v>
      </c>
      <c r="R55" s="17">
        <f t="shared" ref="R55:T55" si="24">R56+R57</f>
        <v>0</v>
      </c>
      <c r="S55" s="17">
        <f t="shared" si="24"/>
        <v>0</v>
      </c>
      <c r="T55" s="17">
        <f t="shared" si="24"/>
        <v>0</v>
      </c>
      <c r="U55" s="17">
        <f t="shared" ref="U55" si="25">U56+U57</f>
        <v>0</v>
      </c>
      <c r="V55" s="14">
        <f t="shared" si="6"/>
        <v>0</v>
      </c>
      <c r="W55" s="43">
        <f t="shared" si="3"/>
        <v>39298</v>
      </c>
    </row>
    <row r="56" spans="1:23" ht="63.75" x14ac:dyDescent="0.25">
      <c r="A56" s="111">
        <v>32</v>
      </c>
      <c r="B56" s="111">
        <v>7</v>
      </c>
      <c r="C56" s="112" t="s">
        <v>36</v>
      </c>
      <c r="D56" s="112"/>
      <c r="E56" s="113" t="s">
        <v>136</v>
      </c>
      <c r="F56" s="12" t="s">
        <v>34</v>
      </c>
      <c r="G56" s="18" t="s">
        <v>45</v>
      </c>
      <c r="H56" s="21" t="s">
        <v>54</v>
      </c>
      <c r="I56" s="21" t="s">
        <v>36</v>
      </c>
      <c r="J56" s="25" t="s">
        <v>103</v>
      </c>
      <c r="K56" s="26">
        <v>810</v>
      </c>
      <c r="L56" s="17">
        <v>297.60000000000002</v>
      </c>
      <c r="M56" s="17">
        <v>6256.4</v>
      </c>
      <c r="N56" s="17">
        <v>0</v>
      </c>
      <c r="O56" s="17">
        <v>0</v>
      </c>
      <c r="P56" s="17">
        <v>0</v>
      </c>
      <c r="Q56" s="17">
        <v>27394.6</v>
      </c>
      <c r="R56" s="17">
        <v>0</v>
      </c>
      <c r="S56" s="17">
        <v>0</v>
      </c>
      <c r="T56" s="17">
        <f t="shared" ref="T56:T57" si="26">S56*1.04</f>
        <v>0</v>
      </c>
      <c r="U56" s="86">
        <f t="shared" si="11"/>
        <v>0</v>
      </c>
      <c r="V56" s="14">
        <f t="shared" si="6"/>
        <v>0</v>
      </c>
      <c r="W56" s="43">
        <f t="shared" si="3"/>
        <v>33948.6</v>
      </c>
    </row>
    <row r="57" spans="1:23" ht="63.75" x14ac:dyDescent="0.25">
      <c r="A57" s="111">
        <v>32</v>
      </c>
      <c r="B57" s="111">
        <v>7</v>
      </c>
      <c r="C57" s="112" t="s">
        <v>43</v>
      </c>
      <c r="D57" s="112"/>
      <c r="E57" s="113" t="s">
        <v>104</v>
      </c>
      <c r="F57" s="12" t="s">
        <v>34</v>
      </c>
      <c r="G57" s="112" t="s">
        <v>45</v>
      </c>
      <c r="H57" s="15" t="s">
        <v>54</v>
      </c>
      <c r="I57" s="15" t="s">
        <v>36</v>
      </c>
      <c r="J57" s="16" t="s">
        <v>105</v>
      </c>
      <c r="K57" s="13" t="s">
        <v>81</v>
      </c>
      <c r="L57" s="17">
        <v>0</v>
      </c>
      <c r="M57" s="17">
        <v>5349.4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f t="shared" si="26"/>
        <v>0</v>
      </c>
      <c r="U57" s="86">
        <f t="shared" si="11"/>
        <v>0</v>
      </c>
      <c r="V57" s="14">
        <f t="shared" si="6"/>
        <v>0</v>
      </c>
      <c r="W57" s="43">
        <f t="shared" si="3"/>
        <v>5349.4</v>
      </c>
    </row>
    <row r="58" spans="1:23" x14ac:dyDescent="0.25">
      <c r="A58" s="153">
        <v>32</v>
      </c>
      <c r="B58" s="153">
        <v>9</v>
      </c>
      <c r="C58" s="154"/>
      <c r="D58" s="154"/>
      <c r="E58" s="156" t="s">
        <v>106</v>
      </c>
      <c r="F58" s="12" t="s">
        <v>42</v>
      </c>
      <c r="G58" s="112" t="s">
        <v>45</v>
      </c>
      <c r="H58" s="15"/>
      <c r="I58" s="15"/>
      <c r="J58" s="16"/>
      <c r="K58" s="13"/>
      <c r="L58" s="17">
        <f>L59</f>
        <v>255983.5</v>
      </c>
      <c r="M58" s="17">
        <f t="shared" ref="M58:O58" si="27">M59</f>
        <v>279001.5</v>
      </c>
      <c r="N58" s="17">
        <f t="shared" si="27"/>
        <v>265074.3</v>
      </c>
      <c r="O58" s="17">
        <f t="shared" si="27"/>
        <v>229088.8</v>
      </c>
      <c r="P58" s="17">
        <f>P59</f>
        <v>187150.5</v>
      </c>
      <c r="Q58" s="17">
        <f>Q59</f>
        <v>194950.39999999999</v>
      </c>
      <c r="R58" s="17">
        <f t="shared" ref="R58:V58" si="28">R59</f>
        <v>189714.1</v>
      </c>
      <c r="S58" s="17">
        <f t="shared" si="28"/>
        <v>140093.1</v>
      </c>
      <c r="T58" s="17">
        <f t="shared" si="28"/>
        <v>140093.1</v>
      </c>
      <c r="U58" s="17">
        <f t="shared" si="28"/>
        <v>140093.1</v>
      </c>
      <c r="V58" s="17">
        <f t="shared" si="28"/>
        <v>130146.5</v>
      </c>
      <c r="W58" s="43">
        <f t="shared" si="3"/>
        <v>2151388.9</v>
      </c>
    </row>
    <row r="59" spans="1:23" ht="25.5" x14ac:dyDescent="0.25">
      <c r="A59" s="153"/>
      <c r="B59" s="153"/>
      <c r="C59" s="154"/>
      <c r="D59" s="154"/>
      <c r="E59" s="156"/>
      <c r="F59" s="12" t="s">
        <v>34</v>
      </c>
      <c r="G59" s="112" t="s">
        <v>45</v>
      </c>
      <c r="H59" s="15"/>
      <c r="I59" s="15"/>
      <c r="J59" s="16"/>
      <c r="K59" s="13"/>
      <c r="L59" s="17">
        <f>L60+L61+L64</f>
        <v>255983.5</v>
      </c>
      <c r="M59" s="17">
        <f t="shared" ref="M59:O59" si="29">M60+M61+M64</f>
        <v>279001.5</v>
      </c>
      <c r="N59" s="17">
        <f t="shared" si="29"/>
        <v>265074.3</v>
      </c>
      <c r="O59" s="17">
        <f t="shared" si="29"/>
        <v>229088.8</v>
      </c>
      <c r="P59" s="17">
        <f>P60+P61+P64</f>
        <v>187150.5</v>
      </c>
      <c r="Q59" s="17">
        <f t="shared" ref="Q59" si="30">Q60+Q61+Q64</f>
        <v>194950.39999999999</v>
      </c>
      <c r="R59" s="17">
        <f t="shared" ref="R59:U59" si="31">R60+R61+R64</f>
        <v>189714.1</v>
      </c>
      <c r="S59" s="17">
        <f t="shared" si="31"/>
        <v>140093.1</v>
      </c>
      <c r="T59" s="17">
        <f t="shared" si="31"/>
        <v>140093.1</v>
      </c>
      <c r="U59" s="17">
        <f t="shared" si="31"/>
        <v>140093.1</v>
      </c>
      <c r="V59" s="17">
        <f t="shared" ref="V59" si="32">V60+V61+V64</f>
        <v>130146.5</v>
      </c>
      <c r="W59" s="43">
        <f t="shared" si="3"/>
        <v>2151388.9</v>
      </c>
    </row>
    <row r="60" spans="1:23" ht="56.25" customHeight="1" x14ac:dyDescent="0.25">
      <c r="A60" s="111">
        <v>32</v>
      </c>
      <c r="B60" s="111">
        <v>9</v>
      </c>
      <c r="C60" s="112" t="s">
        <v>36</v>
      </c>
      <c r="D60" s="112"/>
      <c r="E60" s="113" t="s">
        <v>107</v>
      </c>
      <c r="F60" s="12" t="s">
        <v>34</v>
      </c>
      <c r="G60" s="112" t="s">
        <v>45</v>
      </c>
      <c r="H60" s="15" t="s">
        <v>54</v>
      </c>
      <c r="I60" s="15" t="s">
        <v>36</v>
      </c>
      <c r="J60" s="16" t="s">
        <v>108</v>
      </c>
      <c r="K60" s="13" t="s">
        <v>109</v>
      </c>
      <c r="L60" s="17">
        <v>56865.2</v>
      </c>
      <c r="M60" s="17">
        <v>58521.2</v>
      </c>
      <c r="N60" s="17">
        <v>48233.599999999999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f t="shared" ref="T60:T63" si="33">S60*1.04</f>
        <v>0</v>
      </c>
      <c r="U60" s="86">
        <f t="shared" si="11"/>
        <v>0</v>
      </c>
      <c r="V60" s="14">
        <f t="shared" si="6"/>
        <v>0</v>
      </c>
      <c r="W60" s="43">
        <f t="shared" si="3"/>
        <v>163620</v>
      </c>
    </row>
    <row r="61" spans="1:23" ht="25.5" x14ac:dyDescent="0.25">
      <c r="A61" s="111">
        <v>32</v>
      </c>
      <c r="B61" s="111">
        <v>9</v>
      </c>
      <c r="C61" s="112" t="s">
        <v>43</v>
      </c>
      <c r="D61" s="112"/>
      <c r="E61" s="113" t="s">
        <v>68</v>
      </c>
      <c r="F61" s="12" t="s">
        <v>34</v>
      </c>
      <c r="G61" s="112" t="s">
        <v>45</v>
      </c>
      <c r="H61" s="15" t="s">
        <v>54</v>
      </c>
      <c r="I61" s="15" t="s">
        <v>36</v>
      </c>
      <c r="J61" s="16" t="s">
        <v>110</v>
      </c>
      <c r="K61" s="13"/>
      <c r="L61" s="14">
        <f>L62+L63</f>
        <v>2526.6</v>
      </c>
      <c r="M61" s="14">
        <f t="shared" ref="M61:P61" si="34">M62+M63</f>
        <v>3585.2</v>
      </c>
      <c r="N61" s="14">
        <f t="shared" si="34"/>
        <v>1850.7</v>
      </c>
      <c r="O61" s="14">
        <f t="shared" si="34"/>
        <v>1777.7</v>
      </c>
      <c r="P61" s="14">
        <f t="shared" si="34"/>
        <v>0</v>
      </c>
      <c r="Q61" s="14">
        <f>Q62+Q63</f>
        <v>0</v>
      </c>
      <c r="R61" s="14">
        <f t="shared" ref="R61:T61" si="35">R62+R63</f>
        <v>0</v>
      </c>
      <c r="S61" s="14">
        <f t="shared" si="35"/>
        <v>0</v>
      </c>
      <c r="T61" s="14">
        <f t="shared" si="35"/>
        <v>0</v>
      </c>
      <c r="U61" s="86">
        <f t="shared" si="11"/>
        <v>0</v>
      </c>
      <c r="V61" s="14">
        <f t="shared" si="6"/>
        <v>0</v>
      </c>
      <c r="W61" s="43">
        <f t="shared" si="3"/>
        <v>9740.2000000000007</v>
      </c>
    </row>
    <row r="62" spans="1:23" ht="25.5" x14ac:dyDescent="0.25">
      <c r="A62" s="111">
        <v>32</v>
      </c>
      <c r="B62" s="111">
        <v>9</v>
      </c>
      <c r="C62" s="112" t="s">
        <v>43</v>
      </c>
      <c r="D62" s="112" t="s">
        <v>36</v>
      </c>
      <c r="E62" s="113" t="s">
        <v>111</v>
      </c>
      <c r="F62" s="12" t="s">
        <v>34</v>
      </c>
      <c r="G62" s="112" t="s">
        <v>45</v>
      </c>
      <c r="H62" s="15" t="s">
        <v>54</v>
      </c>
      <c r="I62" s="15" t="s">
        <v>36</v>
      </c>
      <c r="J62" s="16" t="s">
        <v>112</v>
      </c>
      <c r="K62" s="13" t="s">
        <v>113</v>
      </c>
      <c r="L62" s="17">
        <v>1916.6</v>
      </c>
      <c r="M62" s="17">
        <v>3171.7</v>
      </c>
      <c r="N62" s="17">
        <v>1551.5</v>
      </c>
      <c r="O62" s="17">
        <v>1335.5</v>
      </c>
      <c r="P62" s="17">
        <v>0</v>
      </c>
      <c r="Q62" s="17">
        <v>0</v>
      </c>
      <c r="R62" s="17">
        <v>0</v>
      </c>
      <c r="S62" s="17">
        <v>0</v>
      </c>
      <c r="T62" s="17">
        <f t="shared" si="33"/>
        <v>0</v>
      </c>
      <c r="U62" s="86">
        <f t="shared" si="11"/>
        <v>0</v>
      </c>
      <c r="V62" s="14">
        <f t="shared" si="6"/>
        <v>0</v>
      </c>
      <c r="W62" s="43">
        <f t="shared" si="3"/>
        <v>7975.3</v>
      </c>
    </row>
    <row r="63" spans="1:23" ht="33" customHeight="1" x14ac:dyDescent="0.25">
      <c r="A63" s="111">
        <v>32</v>
      </c>
      <c r="B63" s="111">
        <v>9</v>
      </c>
      <c r="C63" s="112" t="s">
        <v>43</v>
      </c>
      <c r="D63" s="112" t="s">
        <v>43</v>
      </c>
      <c r="E63" s="113" t="s">
        <v>114</v>
      </c>
      <c r="F63" s="12" t="s">
        <v>34</v>
      </c>
      <c r="G63" s="112" t="s">
        <v>45</v>
      </c>
      <c r="H63" s="15" t="s">
        <v>54</v>
      </c>
      <c r="I63" s="15" t="s">
        <v>36</v>
      </c>
      <c r="J63" s="16" t="s">
        <v>115</v>
      </c>
      <c r="K63" s="13" t="s">
        <v>116</v>
      </c>
      <c r="L63" s="17">
        <v>610</v>
      </c>
      <c r="M63" s="17">
        <v>413.5</v>
      </c>
      <c r="N63" s="17">
        <v>299.2</v>
      </c>
      <c r="O63" s="17">
        <v>442.2</v>
      </c>
      <c r="P63" s="17">
        <v>0</v>
      </c>
      <c r="Q63" s="17">
        <v>0</v>
      </c>
      <c r="R63" s="17">
        <v>0</v>
      </c>
      <c r="S63" s="17">
        <v>0</v>
      </c>
      <c r="T63" s="17">
        <f t="shared" si="33"/>
        <v>0</v>
      </c>
      <c r="U63" s="86">
        <f t="shared" si="11"/>
        <v>0</v>
      </c>
      <c r="V63" s="14">
        <f t="shared" si="6"/>
        <v>0</v>
      </c>
      <c r="W63" s="43">
        <f t="shared" si="3"/>
        <v>1764.9</v>
      </c>
    </row>
    <row r="64" spans="1:23" ht="51" x14ac:dyDescent="0.25">
      <c r="A64" s="111">
        <v>32</v>
      </c>
      <c r="B64" s="111">
        <v>9</v>
      </c>
      <c r="C64" s="112" t="s">
        <v>46</v>
      </c>
      <c r="D64" s="112"/>
      <c r="E64" s="113" t="s">
        <v>117</v>
      </c>
      <c r="F64" s="12" t="s">
        <v>34</v>
      </c>
      <c r="G64" s="112" t="s">
        <v>45</v>
      </c>
      <c r="H64" s="15" t="s">
        <v>54</v>
      </c>
      <c r="I64" s="15" t="s">
        <v>36</v>
      </c>
      <c r="J64" s="16" t="s">
        <v>118</v>
      </c>
      <c r="K64" s="13" t="s">
        <v>119</v>
      </c>
      <c r="L64" s="17">
        <v>196591.7</v>
      </c>
      <c r="M64" s="17">
        <v>216895.1</v>
      </c>
      <c r="N64" s="17">
        <v>214990</v>
      </c>
      <c r="O64" s="17">
        <v>227311.1</v>
      </c>
      <c r="P64" s="17">
        <v>187150.5</v>
      </c>
      <c r="Q64" s="17">
        <v>194950.39999999999</v>
      </c>
      <c r="R64" s="17">
        <v>189714.1</v>
      </c>
      <c r="S64" s="17">
        <v>140093.1</v>
      </c>
      <c r="T64" s="17">
        <v>140093.1</v>
      </c>
      <c r="U64" s="86">
        <v>140093.1</v>
      </c>
      <c r="V64" s="14">
        <f t="shared" si="6"/>
        <v>130146.5</v>
      </c>
      <c r="W64" s="43">
        <f t="shared" si="3"/>
        <v>1978028.7</v>
      </c>
    </row>
    <row r="65" spans="1:22" x14ac:dyDescent="0.25">
      <c r="A65" s="157" t="s">
        <v>165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</row>
    <row r="66" spans="1:22" x14ac:dyDescent="0.25">
      <c r="A66" s="155" t="s">
        <v>166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05"/>
    </row>
    <row r="67" spans="1:22" x14ac:dyDescent="0.25">
      <c r="U67" s="87"/>
      <c r="V67" s="87"/>
    </row>
  </sheetData>
  <mergeCells count="82">
    <mergeCell ref="J15:J16"/>
    <mergeCell ref="H15:H16"/>
    <mergeCell ref="I15:I16"/>
    <mergeCell ref="L15:O15"/>
    <mergeCell ref="F13:P13"/>
    <mergeCell ref="I2:N2"/>
    <mergeCell ref="A7:U7"/>
    <mergeCell ref="A8:U8"/>
    <mergeCell ref="A10:E10"/>
    <mergeCell ref="F10:T10"/>
    <mergeCell ref="A11:B11"/>
    <mergeCell ref="F11:P11"/>
    <mergeCell ref="B12:P12"/>
    <mergeCell ref="A14:D14"/>
    <mergeCell ref="E14:E16"/>
    <mergeCell ref="F14:F16"/>
    <mergeCell ref="G14:K14"/>
    <mergeCell ref="E26:E27"/>
    <mergeCell ref="K15:K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D15:D16"/>
    <mergeCell ref="G15:G16"/>
    <mergeCell ref="B15:B16"/>
    <mergeCell ref="A15:A16"/>
    <mergeCell ref="E29:E30"/>
    <mergeCell ref="A36:A37"/>
    <mergeCell ref="B36:B37"/>
    <mergeCell ref="C36:C37"/>
    <mergeCell ref="D36:D37"/>
    <mergeCell ref="E36:E37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A54:A55"/>
    <mergeCell ref="B54:B55"/>
    <mergeCell ref="C54:C55"/>
    <mergeCell ref="D54:D55"/>
    <mergeCell ref="E54:E55"/>
    <mergeCell ref="A66:U66"/>
    <mergeCell ref="A58:A59"/>
    <mergeCell ref="B58:B59"/>
    <mergeCell ref="C58:C59"/>
    <mergeCell ref="D58:D59"/>
    <mergeCell ref="E58:E59"/>
    <mergeCell ref="A65:V65"/>
    <mergeCell ref="P15:V15"/>
    <mergeCell ref="A51:A52"/>
    <mergeCell ref="B51:B52"/>
    <mergeCell ref="C51:C52"/>
    <mergeCell ref="D51:D52"/>
    <mergeCell ref="E44:E48"/>
    <mergeCell ref="C44:C48"/>
    <mergeCell ref="D44:D48"/>
    <mergeCell ref="F44:F48"/>
    <mergeCell ref="G44:G48"/>
    <mergeCell ref="A44:A48"/>
    <mergeCell ref="B44:B48"/>
    <mergeCell ref="A29:A30"/>
    <mergeCell ref="B29:B30"/>
    <mergeCell ref="C29:C30"/>
    <mergeCell ref="D29:D30"/>
    <mergeCell ref="U1:V1"/>
    <mergeCell ref="S2:V2"/>
    <mergeCell ref="S4:V4"/>
    <mergeCell ref="S5:V5"/>
    <mergeCell ref="L14:V1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0" fitToHeight="0" orientation="landscape" r:id="rId1"/>
  <headerFooter differentFirst="1">
    <oddHeader>&amp;C&amp;P</oddHeader>
  </headerFooter>
  <rowBreaks count="2" manualBreakCount="2">
    <brk id="26" max="22" man="1"/>
    <brk id="39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Zeros="0" topLeftCell="A71" zoomScale="87" zoomScaleNormal="87" zoomScaleSheetLayoutView="80" workbookViewId="0">
      <selection activeCell="AA20" sqref="AA20"/>
    </sheetView>
  </sheetViews>
  <sheetFormatPr defaultColWidth="8.85546875" defaultRowHeight="15" x14ac:dyDescent="0.25"/>
  <cols>
    <col min="1" max="1" width="6.140625" style="28" customWidth="1"/>
    <col min="2" max="2" width="10.28515625" style="28" customWidth="1"/>
    <col min="3" max="3" width="29.28515625" style="29" customWidth="1"/>
    <col min="4" max="4" width="23.28515625" style="29" customWidth="1"/>
    <col min="5" max="5" width="10.42578125" style="69" customWidth="1"/>
    <col min="6" max="6" width="11.85546875" style="69" customWidth="1"/>
    <col min="7" max="8" width="11.85546875" style="68" customWidth="1"/>
    <col min="9" max="13" width="10.42578125" style="68" customWidth="1"/>
    <col min="14" max="14" width="12.140625" style="68" customWidth="1"/>
    <col min="15" max="15" width="12.140625" style="117" customWidth="1"/>
    <col min="16" max="16" width="15" style="30" hidden="1" customWidth="1"/>
    <col min="17" max="16384" width="8.85546875" style="30"/>
  </cols>
  <sheetData>
    <row r="1" spans="1:16" x14ac:dyDescent="0.25">
      <c r="E1" s="119"/>
      <c r="F1" s="119"/>
      <c r="G1" s="117"/>
      <c r="H1" s="117"/>
      <c r="I1" s="117"/>
      <c r="J1" s="117"/>
      <c r="K1" s="30"/>
      <c r="L1" s="94"/>
      <c r="M1" s="165" t="s">
        <v>137</v>
      </c>
      <c r="N1" s="165"/>
      <c r="O1" s="165"/>
    </row>
    <row r="2" spans="1:16" ht="42.6" customHeight="1" x14ac:dyDescent="0.25">
      <c r="E2" s="119"/>
      <c r="F2" s="119"/>
      <c r="G2" s="117"/>
      <c r="H2" s="117"/>
      <c r="I2" s="118"/>
      <c r="J2" s="118"/>
      <c r="K2" s="30"/>
      <c r="L2" s="95"/>
      <c r="M2" s="166" t="s">
        <v>274</v>
      </c>
      <c r="N2" s="166"/>
      <c r="O2" s="166"/>
    </row>
    <row r="3" spans="1:16" x14ac:dyDescent="0.25">
      <c r="E3" s="119"/>
      <c r="F3" s="119"/>
      <c r="G3" s="117"/>
      <c r="H3" s="117"/>
      <c r="I3" s="117"/>
      <c r="J3" s="117"/>
      <c r="K3" s="117"/>
      <c r="L3" s="117"/>
      <c r="M3" s="117"/>
      <c r="N3" s="117"/>
    </row>
    <row r="4" spans="1:16" ht="16.899999999999999" customHeight="1" x14ac:dyDescent="0.25">
      <c r="A4" s="31"/>
      <c r="B4" s="31"/>
      <c r="C4" s="31"/>
      <c r="D4" s="31"/>
      <c r="E4" s="32"/>
      <c r="F4" s="33"/>
      <c r="G4" s="117"/>
      <c r="H4" s="117"/>
      <c r="I4" s="117"/>
      <c r="J4" s="117"/>
      <c r="K4" s="30"/>
      <c r="L4" s="96"/>
      <c r="M4" s="167" t="s">
        <v>120</v>
      </c>
      <c r="N4" s="167"/>
      <c r="O4" s="167"/>
    </row>
    <row r="5" spans="1:16" ht="81.75" customHeight="1" x14ac:dyDescent="0.25">
      <c r="A5" s="31"/>
      <c r="B5" s="31"/>
      <c r="C5" s="31"/>
      <c r="D5" s="31"/>
      <c r="E5" s="32"/>
      <c r="F5" s="33"/>
      <c r="G5" s="117"/>
      <c r="H5" s="117"/>
      <c r="I5" s="118"/>
      <c r="J5" s="118"/>
      <c r="K5" s="30"/>
      <c r="L5" s="97"/>
      <c r="M5" s="168" t="s">
        <v>273</v>
      </c>
      <c r="N5" s="168"/>
      <c r="O5" s="168"/>
    </row>
    <row r="6" spans="1:16" ht="18" customHeight="1" x14ac:dyDescent="0.25">
      <c r="A6" s="161" t="s">
        <v>121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08"/>
    </row>
    <row r="7" spans="1:16" ht="18" customHeight="1" x14ac:dyDescent="0.25">
      <c r="A7" s="161" t="s">
        <v>122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08"/>
    </row>
    <row r="8" spans="1:16" ht="15" customHeight="1" x14ac:dyDescent="0.25">
      <c r="A8" s="108"/>
      <c r="B8" s="108"/>
      <c r="C8" s="108"/>
      <c r="D8" s="10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6" ht="22.15" customHeight="1" x14ac:dyDescent="0.25">
      <c r="A9" s="11"/>
      <c r="B9" s="163" t="s">
        <v>157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09"/>
    </row>
    <row r="10" spans="1:16" ht="9.6" customHeight="1" x14ac:dyDescent="0.25">
      <c r="A10" s="164"/>
      <c r="B10" s="164"/>
      <c r="C10" s="1"/>
      <c r="D10" s="1"/>
      <c r="E10" s="34"/>
      <c r="F10" s="178"/>
      <c r="G10" s="178"/>
      <c r="H10" s="178"/>
      <c r="I10" s="178"/>
      <c r="J10" s="178"/>
      <c r="K10" s="178"/>
      <c r="L10" s="178"/>
      <c r="M10" s="178"/>
      <c r="N10" s="178"/>
      <c r="O10" s="114"/>
    </row>
    <row r="11" spans="1:16" ht="16.899999999999999" customHeight="1" x14ac:dyDescent="0.25">
      <c r="A11" s="11"/>
      <c r="B11" s="163" t="s">
        <v>145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09"/>
    </row>
    <row r="12" spans="1:16" x14ac:dyDescent="0.25">
      <c r="A12" s="29"/>
      <c r="B12" s="29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6" ht="64.5" customHeight="1" x14ac:dyDescent="0.25">
      <c r="A13" s="169" t="s">
        <v>6</v>
      </c>
      <c r="B13" s="169"/>
      <c r="C13" s="169" t="s">
        <v>123</v>
      </c>
      <c r="D13" s="169" t="s">
        <v>124</v>
      </c>
      <c r="E13" s="181" t="s">
        <v>125</v>
      </c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6" ht="16.149999999999999" customHeight="1" x14ac:dyDescent="0.25">
      <c r="A14" s="179" t="s">
        <v>11</v>
      </c>
      <c r="B14" s="179" t="s">
        <v>12</v>
      </c>
      <c r="C14" s="169"/>
      <c r="D14" s="169"/>
      <c r="E14" s="181" t="s">
        <v>20</v>
      </c>
      <c r="F14" s="181"/>
      <c r="G14" s="181"/>
      <c r="H14" s="181"/>
      <c r="I14" s="181" t="s">
        <v>21</v>
      </c>
      <c r="J14" s="181"/>
      <c r="K14" s="181"/>
      <c r="L14" s="181"/>
      <c r="M14" s="181"/>
      <c r="N14" s="181"/>
      <c r="O14" s="181"/>
    </row>
    <row r="15" spans="1:16" ht="17.45" customHeight="1" x14ac:dyDescent="0.25">
      <c r="A15" s="180"/>
      <c r="B15" s="180"/>
      <c r="C15" s="169"/>
      <c r="D15" s="169"/>
      <c r="E15" s="37" t="s">
        <v>22</v>
      </c>
      <c r="F15" s="37" t="s">
        <v>23</v>
      </c>
      <c r="G15" s="37" t="s">
        <v>24</v>
      </c>
      <c r="H15" s="37" t="s">
        <v>25</v>
      </c>
      <c r="I15" s="37" t="s">
        <v>26</v>
      </c>
      <c r="J15" s="37" t="s">
        <v>27</v>
      </c>
      <c r="K15" s="37" t="s">
        <v>28</v>
      </c>
      <c r="L15" s="37" t="s">
        <v>29</v>
      </c>
      <c r="M15" s="37" t="s">
        <v>30</v>
      </c>
      <c r="N15" s="37" t="s">
        <v>31</v>
      </c>
      <c r="O15" s="37" t="s">
        <v>171</v>
      </c>
    </row>
    <row r="16" spans="1:16" ht="22.15" customHeight="1" x14ac:dyDescent="0.25">
      <c r="A16" s="169">
        <v>32</v>
      </c>
      <c r="B16" s="170"/>
      <c r="C16" s="170" t="s">
        <v>32</v>
      </c>
      <c r="D16" s="115" t="s">
        <v>33</v>
      </c>
      <c r="E16" s="38">
        <f>E17+E21+E22+E23+E24</f>
        <v>1023655</v>
      </c>
      <c r="F16" s="38">
        <f t="shared" ref="F16:M16" si="0">F17+F21+F22+F23+F24</f>
        <v>1104577.6000000001</v>
      </c>
      <c r="G16" s="38">
        <f t="shared" si="0"/>
        <v>959870.6</v>
      </c>
      <c r="H16" s="38">
        <f t="shared" si="0"/>
        <v>1015010.1</v>
      </c>
      <c r="I16" s="38">
        <f t="shared" si="0"/>
        <v>1354363.7</v>
      </c>
      <c r="J16" s="38">
        <f t="shared" si="0"/>
        <v>2623548.1</v>
      </c>
      <c r="K16" s="38">
        <f t="shared" si="0"/>
        <v>1482058.9</v>
      </c>
      <c r="L16" s="38">
        <f t="shared" si="0"/>
        <v>1399270</v>
      </c>
      <c r="M16" s="38">
        <f t="shared" si="0"/>
        <v>1462848.9</v>
      </c>
      <c r="N16" s="38">
        <f>N17+N21+N22+N23+N24</f>
        <v>1365306</v>
      </c>
      <c r="O16" s="38">
        <f>O17+O21+O22+O23+O24</f>
        <v>1295953.1000000001</v>
      </c>
      <c r="P16" s="99">
        <f>E16+F16+G16+H16+I16+J16+K16+L16+M16+N16+O16</f>
        <v>15086462</v>
      </c>
    </row>
    <row r="17" spans="1:18" ht="48.75" customHeight="1" x14ac:dyDescent="0.25">
      <c r="A17" s="169"/>
      <c r="B17" s="170"/>
      <c r="C17" s="170"/>
      <c r="D17" s="115" t="s">
        <v>126</v>
      </c>
      <c r="E17" s="38">
        <f t="shared" ref="E17:J17" si="1">E26+E35+E44+E53+E62+E71+E80</f>
        <v>772218.5</v>
      </c>
      <c r="F17" s="38">
        <f t="shared" si="1"/>
        <v>843866.1</v>
      </c>
      <c r="G17" s="38">
        <f t="shared" si="1"/>
        <v>727970.8</v>
      </c>
      <c r="H17" s="38">
        <f t="shared" si="1"/>
        <v>661780.80000000005</v>
      </c>
      <c r="I17" s="38">
        <f t="shared" si="1"/>
        <v>1009516.5</v>
      </c>
      <c r="J17" s="38">
        <f t="shared" si="1"/>
        <v>2252040.5</v>
      </c>
      <c r="K17" s="38">
        <f>K26+K35+K44+K53+K62+K71+K80</f>
        <v>1059069.7</v>
      </c>
      <c r="L17" s="38">
        <f t="shared" ref="L17:N17" si="2">L26+L35+L44+L53+L62+L71+L80</f>
        <v>981227.7</v>
      </c>
      <c r="M17" s="38">
        <f t="shared" si="2"/>
        <v>976741.2</v>
      </c>
      <c r="N17" s="38">
        <f t="shared" si="2"/>
        <v>976801.2</v>
      </c>
      <c r="O17" s="38">
        <f t="shared" ref="O17" si="3">O26+O35+O44+O53+O62+O71+O80</f>
        <v>907448.3</v>
      </c>
      <c r="P17" s="99">
        <f t="shared" ref="P17:P80" si="4">E17+F17+G17+H17+I17+J17+K17+L17+M17+N17+O17</f>
        <v>11168681.300000001</v>
      </c>
    </row>
    <row r="18" spans="1:18" ht="30" x14ac:dyDescent="0.25">
      <c r="A18" s="169"/>
      <c r="B18" s="170"/>
      <c r="C18" s="170"/>
      <c r="D18" s="115" t="s">
        <v>127</v>
      </c>
      <c r="E18" s="38">
        <f t="shared" ref="E18:J18" si="5">E63+E36+E72</f>
        <v>16987.7</v>
      </c>
      <c r="F18" s="38">
        <f t="shared" si="5"/>
        <v>5693.6</v>
      </c>
      <c r="G18" s="38">
        <f t="shared" si="5"/>
        <v>420.3</v>
      </c>
      <c r="H18" s="38">
        <f t="shared" si="5"/>
        <v>300.7</v>
      </c>
      <c r="I18" s="38">
        <f t="shared" si="5"/>
        <v>129628.7</v>
      </c>
      <c r="J18" s="38">
        <f t="shared" si="5"/>
        <v>44766.2</v>
      </c>
      <c r="K18" s="38">
        <f>K63+K36+K72+K81</f>
        <v>10312.200000000001</v>
      </c>
      <c r="L18" s="38">
        <f t="shared" ref="L18:N18" si="6">L63+L36+L72+L81</f>
        <v>10202.200000000001</v>
      </c>
      <c r="M18" s="38">
        <f t="shared" si="6"/>
        <v>5869.6</v>
      </c>
      <c r="N18" s="38">
        <f t="shared" si="6"/>
        <v>5918.2</v>
      </c>
      <c r="O18" s="38">
        <f t="shared" ref="O18" si="7">O63+O36+O72+O81</f>
        <v>4956.2</v>
      </c>
      <c r="P18" s="99">
        <f t="shared" si="4"/>
        <v>235055.6</v>
      </c>
    </row>
    <row r="19" spans="1:18" ht="30" x14ac:dyDescent="0.25">
      <c r="A19" s="169"/>
      <c r="B19" s="170"/>
      <c r="C19" s="170"/>
      <c r="D19" s="115" t="s">
        <v>128</v>
      </c>
      <c r="E19" s="38">
        <f>E64</f>
        <v>453511.6</v>
      </c>
      <c r="F19" s="38">
        <f t="shared" ref="F19:N19" si="8">F64</f>
        <v>498175.1</v>
      </c>
      <c r="G19" s="38">
        <f t="shared" si="8"/>
        <v>412900.8</v>
      </c>
      <c r="H19" s="38">
        <f t="shared" si="8"/>
        <v>381038.7</v>
      </c>
      <c r="I19" s="38">
        <f t="shared" si="8"/>
        <v>655095</v>
      </c>
      <c r="J19" s="38">
        <f t="shared" si="8"/>
        <v>1945206.5</v>
      </c>
      <c r="K19" s="38">
        <f t="shared" si="8"/>
        <v>844607.5</v>
      </c>
      <c r="L19" s="38">
        <f t="shared" si="8"/>
        <v>824870.40000000002</v>
      </c>
      <c r="M19" s="38">
        <f t="shared" si="8"/>
        <v>824870.40000000002</v>
      </c>
      <c r="N19" s="38">
        <f t="shared" si="8"/>
        <v>824870.40000000002</v>
      </c>
      <c r="O19" s="38">
        <f t="shared" ref="O19" si="9">O64</f>
        <v>766304.6</v>
      </c>
      <c r="P19" s="99">
        <f t="shared" si="4"/>
        <v>8431451</v>
      </c>
    </row>
    <row r="20" spans="1:18" ht="60" x14ac:dyDescent="0.25">
      <c r="A20" s="169"/>
      <c r="B20" s="170"/>
      <c r="C20" s="170"/>
      <c r="D20" s="115" t="s">
        <v>129</v>
      </c>
      <c r="E20" s="38"/>
      <c r="F20" s="38"/>
      <c r="G20" s="38"/>
      <c r="H20" s="38"/>
      <c r="I20" s="38"/>
      <c r="J20" s="38">
        <f>J74</f>
        <v>27120.7</v>
      </c>
      <c r="K20" s="38"/>
      <c r="L20" s="38"/>
      <c r="M20" s="38"/>
      <c r="N20" s="38"/>
      <c r="O20" s="38"/>
      <c r="P20" s="99">
        <f t="shared" si="4"/>
        <v>27120.7</v>
      </c>
    </row>
    <row r="21" spans="1:18" ht="60" hidden="1" x14ac:dyDescent="0.25">
      <c r="A21" s="169"/>
      <c r="B21" s="170"/>
      <c r="C21" s="170"/>
      <c r="D21" s="115" t="s">
        <v>130</v>
      </c>
      <c r="E21" s="38"/>
      <c r="F21" s="38"/>
      <c r="G21" s="38"/>
      <c r="H21" s="38"/>
      <c r="I21" s="38"/>
      <c r="J21" s="38"/>
      <c r="K21" s="38"/>
      <c r="L21" s="91"/>
      <c r="M21" s="91"/>
      <c r="N21" s="91"/>
      <c r="O21" s="91"/>
      <c r="P21" s="99">
        <f t="shared" si="4"/>
        <v>0</v>
      </c>
    </row>
    <row r="22" spans="1:18" ht="90" hidden="1" x14ac:dyDescent="0.25">
      <c r="A22" s="169"/>
      <c r="B22" s="170"/>
      <c r="C22" s="170"/>
      <c r="D22" s="115" t="s">
        <v>131</v>
      </c>
      <c r="E22" s="38"/>
      <c r="F22" s="38"/>
      <c r="G22" s="38"/>
      <c r="H22" s="38"/>
      <c r="I22" s="38"/>
      <c r="J22" s="38"/>
      <c r="K22" s="38"/>
      <c r="L22" s="91"/>
      <c r="M22" s="91"/>
      <c r="N22" s="91"/>
      <c r="O22" s="91"/>
      <c r="P22" s="99">
        <f t="shared" si="4"/>
        <v>0</v>
      </c>
      <c r="R22" s="44"/>
    </row>
    <row r="23" spans="1:18" ht="75" hidden="1" customHeight="1" x14ac:dyDescent="0.25">
      <c r="A23" s="169"/>
      <c r="B23" s="170"/>
      <c r="C23" s="170"/>
      <c r="D23" s="115" t="s">
        <v>132</v>
      </c>
      <c r="E23" s="38"/>
      <c r="F23" s="38"/>
      <c r="G23" s="38"/>
      <c r="H23" s="38"/>
      <c r="I23" s="38"/>
      <c r="J23" s="38"/>
      <c r="K23" s="38"/>
      <c r="L23" s="91"/>
      <c r="M23" s="91"/>
      <c r="N23" s="91"/>
      <c r="O23" s="91"/>
      <c r="P23" s="99">
        <f t="shared" si="4"/>
        <v>0</v>
      </c>
    </row>
    <row r="24" spans="1:18" x14ac:dyDescent="0.25">
      <c r="A24" s="169"/>
      <c r="B24" s="170"/>
      <c r="C24" s="170"/>
      <c r="D24" s="115" t="s">
        <v>133</v>
      </c>
      <c r="E24" s="38">
        <f>E51</f>
        <v>251436.5</v>
      </c>
      <c r="F24" s="38">
        <f t="shared" ref="F24:N24" si="10">F51</f>
        <v>260711.5</v>
      </c>
      <c r="G24" s="38">
        <f t="shared" si="10"/>
        <v>231899.8</v>
      </c>
      <c r="H24" s="38">
        <f t="shared" si="10"/>
        <v>353229.3</v>
      </c>
      <c r="I24" s="38">
        <f t="shared" si="10"/>
        <v>344847.2</v>
      </c>
      <c r="J24" s="38">
        <f t="shared" si="10"/>
        <v>371507.6</v>
      </c>
      <c r="K24" s="38">
        <f t="shared" si="10"/>
        <v>422989.2</v>
      </c>
      <c r="L24" s="38">
        <f t="shared" si="10"/>
        <v>418042.3</v>
      </c>
      <c r="M24" s="38">
        <f t="shared" si="10"/>
        <v>486107.7</v>
      </c>
      <c r="N24" s="38">
        <f t="shared" si="10"/>
        <v>388504.8</v>
      </c>
      <c r="O24" s="38">
        <f t="shared" ref="O24" si="11">O51</f>
        <v>388504.8</v>
      </c>
      <c r="P24" s="99">
        <f t="shared" si="4"/>
        <v>3917780.7</v>
      </c>
    </row>
    <row r="25" spans="1:18" ht="19.149999999999999" customHeight="1" x14ac:dyDescent="0.25">
      <c r="A25" s="172">
        <v>32</v>
      </c>
      <c r="B25" s="172">
        <v>1</v>
      </c>
      <c r="C25" s="175" t="s">
        <v>35</v>
      </c>
      <c r="D25" s="115" t="s">
        <v>33</v>
      </c>
      <c r="E25" s="38">
        <f>E26+E30+E31+E32+E33</f>
        <v>0</v>
      </c>
      <c r="F25" s="38">
        <f t="shared" ref="F25:O25" si="12">F26+F30+F31+F32+F33</f>
        <v>190.7</v>
      </c>
      <c r="G25" s="38">
        <f t="shared" si="12"/>
        <v>200.3</v>
      </c>
      <c r="H25" s="38">
        <f t="shared" si="12"/>
        <v>222.3</v>
      </c>
      <c r="I25" s="38">
        <f t="shared" si="12"/>
        <v>150</v>
      </c>
      <c r="J25" s="38">
        <f t="shared" si="12"/>
        <v>150</v>
      </c>
      <c r="K25" s="38">
        <f t="shared" si="12"/>
        <v>150</v>
      </c>
      <c r="L25" s="38">
        <f t="shared" si="12"/>
        <v>37.5</v>
      </c>
      <c r="M25" s="38">
        <f t="shared" si="12"/>
        <v>37.5</v>
      </c>
      <c r="N25" s="38">
        <f t="shared" si="12"/>
        <v>37.5</v>
      </c>
      <c r="O25" s="38">
        <f t="shared" si="12"/>
        <v>34.799999999999997</v>
      </c>
      <c r="P25" s="99">
        <f t="shared" si="4"/>
        <v>1210.5999999999999</v>
      </c>
    </row>
    <row r="26" spans="1:18" ht="45" customHeight="1" x14ac:dyDescent="0.25">
      <c r="A26" s="173"/>
      <c r="B26" s="173"/>
      <c r="C26" s="176"/>
      <c r="D26" s="115" t="s">
        <v>126</v>
      </c>
      <c r="E26" s="38"/>
      <c r="F26" s="38">
        <v>190.7</v>
      </c>
      <c r="G26" s="38">
        <v>200.3</v>
      </c>
      <c r="H26" s="38">
        <v>222.3</v>
      </c>
      <c r="I26" s="38">
        <v>150</v>
      </c>
      <c r="J26" s="38">
        <v>150</v>
      </c>
      <c r="K26" s="38">
        <v>150</v>
      </c>
      <c r="L26" s="38">
        <v>37.5</v>
      </c>
      <c r="M26" s="38">
        <v>37.5</v>
      </c>
      <c r="N26" s="38">
        <v>37.5</v>
      </c>
      <c r="O26" s="38">
        <f t="shared" ref="O26:O87" si="13">N26*0.929</f>
        <v>34.799999999999997</v>
      </c>
      <c r="P26" s="99">
        <f t="shared" si="4"/>
        <v>1210.5999999999999</v>
      </c>
    </row>
    <row r="27" spans="1:18" ht="30" hidden="1" x14ac:dyDescent="0.25">
      <c r="A27" s="173"/>
      <c r="B27" s="173"/>
      <c r="C27" s="176"/>
      <c r="D27" s="115" t="s">
        <v>127</v>
      </c>
      <c r="E27" s="38"/>
      <c r="F27" s="38"/>
      <c r="G27" s="38"/>
      <c r="H27" s="38"/>
      <c r="I27" s="38"/>
      <c r="J27" s="38"/>
      <c r="K27" s="38"/>
      <c r="L27" s="91"/>
      <c r="M27" s="91"/>
      <c r="N27" s="91"/>
      <c r="O27" s="38">
        <f t="shared" si="13"/>
        <v>0</v>
      </c>
      <c r="P27" s="99">
        <f t="shared" si="4"/>
        <v>0</v>
      </c>
    </row>
    <row r="28" spans="1:18" ht="30" hidden="1" x14ac:dyDescent="0.25">
      <c r="A28" s="173"/>
      <c r="B28" s="173"/>
      <c r="C28" s="176"/>
      <c r="D28" s="115" t="s">
        <v>128</v>
      </c>
      <c r="E28" s="38"/>
      <c r="F28" s="38"/>
      <c r="G28" s="38"/>
      <c r="H28" s="38"/>
      <c r="I28" s="38"/>
      <c r="J28" s="38"/>
      <c r="K28" s="38"/>
      <c r="L28" s="91"/>
      <c r="M28" s="91"/>
      <c r="N28" s="91"/>
      <c r="O28" s="38">
        <f t="shared" si="13"/>
        <v>0</v>
      </c>
      <c r="P28" s="99">
        <f t="shared" si="4"/>
        <v>0</v>
      </c>
    </row>
    <row r="29" spans="1:18" ht="60" hidden="1" x14ac:dyDescent="0.25">
      <c r="A29" s="173"/>
      <c r="B29" s="173"/>
      <c r="C29" s="176"/>
      <c r="D29" s="115" t="s">
        <v>129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>
        <f t="shared" si="13"/>
        <v>0</v>
      </c>
      <c r="P29" s="99">
        <f t="shared" si="4"/>
        <v>0</v>
      </c>
    </row>
    <row r="30" spans="1:18" ht="60" hidden="1" x14ac:dyDescent="0.25">
      <c r="A30" s="173"/>
      <c r="B30" s="173"/>
      <c r="C30" s="176"/>
      <c r="D30" s="115" t="s">
        <v>130</v>
      </c>
      <c r="E30" s="38"/>
      <c r="F30" s="38"/>
      <c r="G30" s="38"/>
      <c r="H30" s="38"/>
      <c r="I30" s="38"/>
      <c r="J30" s="38"/>
      <c r="K30" s="38"/>
      <c r="L30" s="91"/>
      <c r="M30" s="91"/>
      <c r="N30" s="91"/>
      <c r="O30" s="38">
        <f t="shared" si="13"/>
        <v>0</v>
      </c>
      <c r="P30" s="99">
        <f t="shared" si="4"/>
        <v>0</v>
      </c>
    </row>
    <row r="31" spans="1:18" ht="90" hidden="1" x14ac:dyDescent="0.25">
      <c r="A31" s="173"/>
      <c r="B31" s="173"/>
      <c r="C31" s="176"/>
      <c r="D31" s="115" t="s">
        <v>131</v>
      </c>
      <c r="E31" s="38"/>
      <c r="F31" s="38"/>
      <c r="G31" s="38"/>
      <c r="H31" s="38"/>
      <c r="I31" s="38"/>
      <c r="J31" s="38"/>
      <c r="K31" s="38"/>
      <c r="L31" s="91"/>
      <c r="M31" s="91"/>
      <c r="N31" s="91"/>
      <c r="O31" s="38">
        <f t="shared" si="13"/>
        <v>0</v>
      </c>
      <c r="P31" s="99">
        <f t="shared" si="4"/>
        <v>0</v>
      </c>
    </row>
    <row r="32" spans="1:18" ht="66.75" hidden="1" customHeight="1" x14ac:dyDescent="0.25">
      <c r="A32" s="173"/>
      <c r="B32" s="173"/>
      <c r="C32" s="176"/>
      <c r="D32" s="115" t="s">
        <v>132</v>
      </c>
      <c r="E32" s="38"/>
      <c r="F32" s="38"/>
      <c r="G32" s="38"/>
      <c r="H32" s="38"/>
      <c r="I32" s="38"/>
      <c r="J32" s="38"/>
      <c r="K32" s="38"/>
      <c r="L32" s="91"/>
      <c r="M32" s="91"/>
      <c r="N32" s="91"/>
      <c r="O32" s="38">
        <f t="shared" si="13"/>
        <v>0</v>
      </c>
      <c r="P32" s="99">
        <f t="shared" si="4"/>
        <v>0</v>
      </c>
    </row>
    <row r="33" spans="1:16" hidden="1" x14ac:dyDescent="0.25">
      <c r="A33" s="174"/>
      <c r="B33" s="174"/>
      <c r="C33" s="177"/>
      <c r="D33" s="115" t="s">
        <v>133</v>
      </c>
      <c r="E33" s="38"/>
      <c r="F33" s="38"/>
      <c r="G33" s="38"/>
      <c r="H33" s="38"/>
      <c r="I33" s="38"/>
      <c r="J33" s="38"/>
      <c r="K33" s="38"/>
      <c r="L33" s="91"/>
      <c r="M33" s="91"/>
      <c r="N33" s="91"/>
      <c r="O33" s="38">
        <f t="shared" si="13"/>
        <v>0</v>
      </c>
      <c r="P33" s="99">
        <f t="shared" si="4"/>
        <v>0</v>
      </c>
    </row>
    <row r="34" spans="1:16" x14ac:dyDescent="0.25">
      <c r="A34" s="169">
        <v>32</v>
      </c>
      <c r="B34" s="169">
        <v>2</v>
      </c>
      <c r="C34" s="170" t="s">
        <v>41</v>
      </c>
      <c r="D34" s="115" t="s">
        <v>33</v>
      </c>
      <c r="E34" s="38">
        <f>E35+E39+E40+E41+E42</f>
        <v>0</v>
      </c>
      <c r="F34" s="38">
        <f t="shared" ref="F34:N34" si="14">F35+F39+F40+F41+F42</f>
        <v>383</v>
      </c>
      <c r="G34" s="38">
        <f t="shared" si="14"/>
        <v>609.70000000000005</v>
      </c>
      <c r="H34" s="38">
        <f t="shared" si="14"/>
        <v>373</v>
      </c>
      <c r="I34" s="38">
        <f t="shared" si="14"/>
        <v>620.5</v>
      </c>
      <c r="J34" s="38">
        <f t="shared" si="14"/>
        <v>620</v>
      </c>
      <c r="K34" s="38">
        <f t="shared" si="14"/>
        <v>755.8</v>
      </c>
      <c r="L34" s="38">
        <f t="shared" si="14"/>
        <v>620</v>
      </c>
      <c r="M34" s="38">
        <f t="shared" si="14"/>
        <v>660</v>
      </c>
      <c r="N34" s="38">
        <f t="shared" si="14"/>
        <v>720</v>
      </c>
      <c r="O34" s="38"/>
      <c r="P34" s="99">
        <f t="shared" si="4"/>
        <v>5362</v>
      </c>
    </row>
    <row r="35" spans="1:16" ht="45" x14ac:dyDescent="0.25">
      <c r="A35" s="169"/>
      <c r="B35" s="169"/>
      <c r="C35" s="170"/>
      <c r="D35" s="115" t="s">
        <v>126</v>
      </c>
      <c r="E35" s="38"/>
      <c r="F35" s="38">
        <v>383</v>
      </c>
      <c r="G35" s="38">
        <v>609.70000000000005</v>
      </c>
      <c r="H35" s="38">
        <v>373</v>
      </c>
      <c r="I35" s="38">
        <v>620.5</v>
      </c>
      <c r="J35" s="38">
        <v>620</v>
      </c>
      <c r="K35" s="38">
        <v>755.8</v>
      </c>
      <c r="L35" s="38">
        <v>620</v>
      </c>
      <c r="M35" s="38">
        <v>660</v>
      </c>
      <c r="N35" s="38">
        <v>720</v>
      </c>
      <c r="O35" s="38"/>
      <c r="P35" s="99">
        <f t="shared" si="4"/>
        <v>5362</v>
      </c>
    </row>
    <row r="36" spans="1:16" ht="30" x14ac:dyDescent="0.25">
      <c r="A36" s="169"/>
      <c r="B36" s="169"/>
      <c r="C36" s="170"/>
      <c r="D36" s="115" t="s">
        <v>127</v>
      </c>
      <c r="E36" s="38"/>
      <c r="F36" s="38">
        <v>344.2</v>
      </c>
      <c r="G36" s="38">
        <v>420.3</v>
      </c>
      <c r="H36" s="38">
        <v>300.7</v>
      </c>
      <c r="I36" s="38">
        <v>502.2</v>
      </c>
      <c r="J36" s="38">
        <v>502.2</v>
      </c>
      <c r="K36" s="38">
        <v>612.20000000000005</v>
      </c>
      <c r="L36" s="38">
        <v>502.2</v>
      </c>
      <c r="M36" s="38">
        <v>534.6</v>
      </c>
      <c r="N36" s="38">
        <v>583.20000000000005</v>
      </c>
      <c r="O36" s="38"/>
      <c r="P36" s="99">
        <f t="shared" si="4"/>
        <v>4301.8</v>
      </c>
    </row>
    <row r="37" spans="1:16" ht="30" hidden="1" x14ac:dyDescent="0.25">
      <c r="A37" s="169"/>
      <c r="B37" s="169"/>
      <c r="C37" s="170"/>
      <c r="D37" s="115" t="s">
        <v>128</v>
      </c>
      <c r="E37" s="38"/>
      <c r="F37" s="38"/>
      <c r="G37" s="38"/>
      <c r="H37" s="38"/>
      <c r="I37" s="38"/>
      <c r="J37" s="38"/>
      <c r="K37" s="38"/>
      <c r="L37" s="91"/>
      <c r="M37" s="91"/>
      <c r="N37" s="91"/>
      <c r="O37" s="38">
        <f t="shared" si="13"/>
        <v>0</v>
      </c>
      <c r="P37" s="99">
        <f t="shared" si="4"/>
        <v>0</v>
      </c>
    </row>
    <row r="38" spans="1:16" ht="60" hidden="1" x14ac:dyDescent="0.25">
      <c r="A38" s="169"/>
      <c r="B38" s="169"/>
      <c r="C38" s="170"/>
      <c r="D38" s="115" t="s">
        <v>129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>
        <f t="shared" si="13"/>
        <v>0</v>
      </c>
      <c r="P38" s="99">
        <f t="shared" si="4"/>
        <v>0</v>
      </c>
    </row>
    <row r="39" spans="1:16" ht="60" hidden="1" x14ac:dyDescent="0.25">
      <c r="A39" s="169"/>
      <c r="B39" s="169"/>
      <c r="C39" s="170"/>
      <c r="D39" s="115" t="s">
        <v>130</v>
      </c>
      <c r="E39" s="38"/>
      <c r="F39" s="38"/>
      <c r="G39" s="38"/>
      <c r="H39" s="38"/>
      <c r="I39" s="38"/>
      <c r="J39" s="38"/>
      <c r="K39" s="38"/>
      <c r="L39" s="91"/>
      <c r="M39" s="91"/>
      <c r="N39" s="91"/>
      <c r="O39" s="38">
        <f t="shared" si="13"/>
        <v>0</v>
      </c>
      <c r="P39" s="99">
        <f t="shared" si="4"/>
        <v>0</v>
      </c>
    </row>
    <row r="40" spans="1:16" ht="90" hidden="1" x14ac:dyDescent="0.25">
      <c r="A40" s="169"/>
      <c r="B40" s="169"/>
      <c r="C40" s="170"/>
      <c r="D40" s="115" t="s">
        <v>131</v>
      </c>
      <c r="E40" s="38"/>
      <c r="F40" s="38"/>
      <c r="G40" s="38"/>
      <c r="H40" s="38"/>
      <c r="I40" s="38"/>
      <c r="J40" s="38"/>
      <c r="K40" s="38"/>
      <c r="L40" s="91"/>
      <c r="M40" s="91"/>
      <c r="N40" s="91"/>
      <c r="O40" s="38">
        <f t="shared" si="13"/>
        <v>0</v>
      </c>
      <c r="P40" s="99">
        <f t="shared" si="4"/>
        <v>0</v>
      </c>
    </row>
    <row r="41" spans="1:16" ht="75" hidden="1" customHeight="1" x14ac:dyDescent="0.25">
      <c r="A41" s="169"/>
      <c r="B41" s="169"/>
      <c r="C41" s="170"/>
      <c r="D41" s="115" t="s">
        <v>132</v>
      </c>
      <c r="E41" s="38"/>
      <c r="F41" s="38"/>
      <c r="G41" s="38"/>
      <c r="H41" s="38"/>
      <c r="I41" s="38"/>
      <c r="J41" s="38"/>
      <c r="K41" s="38"/>
      <c r="L41" s="91"/>
      <c r="M41" s="91"/>
      <c r="N41" s="91"/>
      <c r="O41" s="38">
        <f t="shared" si="13"/>
        <v>0</v>
      </c>
      <c r="P41" s="99">
        <f t="shared" si="4"/>
        <v>0</v>
      </c>
    </row>
    <row r="42" spans="1:16" ht="15" hidden="1" customHeight="1" x14ac:dyDescent="0.25">
      <c r="A42" s="169"/>
      <c r="B42" s="169"/>
      <c r="C42" s="170"/>
      <c r="D42" s="115" t="s">
        <v>133</v>
      </c>
      <c r="E42" s="38"/>
      <c r="F42" s="38"/>
      <c r="G42" s="38"/>
      <c r="H42" s="38"/>
      <c r="I42" s="38"/>
      <c r="J42" s="38"/>
      <c r="K42" s="38"/>
      <c r="L42" s="91"/>
      <c r="M42" s="91"/>
      <c r="N42" s="91"/>
      <c r="O42" s="38">
        <f t="shared" si="13"/>
        <v>0</v>
      </c>
      <c r="P42" s="99">
        <f t="shared" si="4"/>
        <v>0</v>
      </c>
    </row>
    <row r="43" spans="1:16" ht="24" customHeight="1" x14ac:dyDescent="0.25">
      <c r="A43" s="169">
        <v>32</v>
      </c>
      <c r="B43" s="169">
        <v>4</v>
      </c>
      <c r="C43" s="170" t="s">
        <v>52</v>
      </c>
      <c r="D43" s="115" t="s">
        <v>33</v>
      </c>
      <c r="E43" s="38">
        <f>E44+E48+E49+E50+E51</f>
        <v>251708.7</v>
      </c>
      <c r="F43" s="38">
        <f t="shared" ref="F43:O43" si="15">F44+F48+F49+F50+F51</f>
        <v>261431</v>
      </c>
      <c r="G43" s="38">
        <f t="shared" si="15"/>
        <v>232143.7</v>
      </c>
      <c r="H43" s="38">
        <f t="shared" si="15"/>
        <v>353623.5</v>
      </c>
      <c r="I43" s="38">
        <f t="shared" si="15"/>
        <v>345033.7</v>
      </c>
      <c r="J43" s="38">
        <f t="shared" si="15"/>
        <v>371742.5</v>
      </c>
      <c r="K43" s="38">
        <f t="shared" si="15"/>
        <v>423105.5</v>
      </c>
      <c r="L43" s="38">
        <f t="shared" si="15"/>
        <v>418122.1</v>
      </c>
      <c r="M43" s="38">
        <f t="shared" si="15"/>
        <v>486161</v>
      </c>
      <c r="N43" s="38">
        <f t="shared" si="15"/>
        <v>388558.1</v>
      </c>
      <c r="O43" s="38">
        <f t="shared" si="15"/>
        <v>388554.3</v>
      </c>
      <c r="P43" s="99">
        <f t="shared" si="4"/>
        <v>3920184.1</v>
      </c>
    </row>
    <row r="44" spans="1:16" ht="47.25" customHeight="1" x14ac:dyDescent="0.25">
      <c r="A44" s="169"/>
      <c r="B44" s="169"/>
      <c r="C44" s="170"/>
      <c r="D44" s="115" t="s">
        <v>126</v>
      </c>
      <c r="E44" s="38">
        <v>272.2</v>
      </c>
      <c r="F44" s="38">
        <v>719.5</v>
      </c>
      <c r="G44" s="38">
        <v>243.9</v>
      </c>
      <c r="H44" s="38">
        <v>394.2</v>
      </c>
      <c r="I44" s="38">
        <v>186.5</v>
      </c>
      <c r="J44" s="38">
        <v>234.9</v>
      </c>
      <c r="K44" s="38">
        <v>116.3</v>
      </c>
      <c r="L44" s="38">
        <v>79.8</v>
      </c>
      <c r="M44" s="38">
        <v>53.3</v>
      </c>
      <c r="N44" s="38">
        <v>53.3</v>
      </c>
      <c r="O44" s="38">
        <f t="shared" si="13"/>
        <v>49.5</v>
      </c>
      <c r="P44" s="99">
        <f t="shared" si="4"/>
        <v>2403.4</v>
      </c>
    </row>
    <row r="45" spans="1:16" ht="30" hidden="1" x14ac:dyDescent="0.25">
      <c r="A45" s="169"/>
      <c r="B45" s="169"/>
      <c r="C45" s="170"/>
      <c r="D45" s="115" t="s">
        <v>127</v>
      </c>
      <c r="E45" s="38"/>
      <c r="F45" s="38"/>
      <c r="G45" s="38"/>
      <c r="H45" s="38"/>
      <c r="I45" s="38"/>
      <c r="J45" s="38"/>
      <c r="K45" s="38"/>
      <c r="L45" s="91"/>
      <c r="M45" s="38">
        <f t="shared" ref="M45:N46" si="16">L45*1.04</f>
        <v>0</v>
      </c>
      <c r="N45" s="38">
        <f t="shared" si="16"/>
        <v>0</v>
      </c>
      <c r="O45" s="38">
        <f t="shared" si="13"/>
        <v>0</v>
      </c>
      <c r="P45" s="99">
        <f t="shared" si="4"/>
        <v>0</v>
      </c>
    </row>
    <row r="46" spans="1:16" ht="30" hidden="1" x14ac:dyDescent="0.25">
      <c r="A46" s="169"/>
      <c r="B46" s="169"/>
      <c r="C46" s="170"/>
      <c r="D46" s="115" t="s">
        <v>128</v>
      </c>
      <c r="E46" s="38"/>
      <c r="F46" s="38"/>
      <c r="G46" s="38"/>
      <c r="H46" s="38"/>
      <c r="I46" s="38"/>
      <c r="J46" s="38"/>
      <c r="K46" s="38"/>
      <c r="L46" s="91"/>
      <c r="M46" s="38">
        <f t="shared" si="16"/>
        <v>0</v>
      </c>
      <c r="N46" s="38">
        <f t="shared" si="16"/>
        <v>0</v>
      </c>
      <c r="O46" s="38">
        <f t="shared" si="13"/>
        <v>0</v>
      </c>
      <c r="P46" s="99">
        <f t="shared" si="4"/>
        <v>0</v>
      </c>
    </row>
    <row r="47" spans="1:16" ht="60" hidden="1" x14ac:dyDescent="0.25">
      <c r="A47" s="169"/>
      <c r="B47" s="169"/>
      <c r="C47" s="170"/>
      <c r="D47" s="115" t="s">
        <v>129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>
        <f t="shared" si="13"/>
        <v>0</v>
      </c>
      <c r="P47" s="99">
        <f t="shared" si="4"/>
        <v>0</v>
      </c>
    </row>
    <row r="48" spans="1:16" ht="60" hidden="1" x14ac:dyDescent="0.25">
      <c r="A48" s="169"/>
      <c r="B48" s="169"/>
      <c r="C48" s="170"/>
      <c r="D48" s="115" t="s">
        <v>130</v>
      </c>
      <c r="E48" s="38"/>
      <c r="F48" s="38"/>
      <c r="G48" s="38"/>
      <c r="H48" s="38"/>
      <c r="I48" s="38"/>
      <c r="J48" s="38"/>
      <c r="K48" s="38"/>
      <c r="L48" s="91"/>
      <c r="M48" s="38">
        <f t="shared" ref="M48:N50" si="17">L48*1.04</f>
        <v>0</v>
      </c>
      <c r="N48" s="38">
        <f t="shared" si="17"/>
        <v>0</v>
      </c>
      <c r="O48" s="38">
        <f t="shared" si="13"/>
        <v>0</v>
      </c>
      <c r="P48" s="99">
        <f t="shared" si="4"/>
        <v>0</v>
      </c>
    </row>
    <row r="49" spans="1:16" ht="90" hidden="1" x14ac:dyDescent="0.25">
      <c r="A49" s="169"/>
      <c r="B49" s="169"/>
      <c r="C49" s="170"/>
      <c r="D49" s="115" t="s">
        <v>131</v>
      </c>
      <c r="E49" s="38"/>
      <c r="F49" s="38"/>
      <c r="G49" s="38"/>
      <c r="H49" s="38"/>
      <c r="I49" s="38"/>
      <c r="J49" s="38"/>
      <c r="K49" s="38"/>
      <c r="L49" s="91"/>
      <c r="M49" s="38">
        <f t="shared" si="17"/>
        <v>0</v>
      </c>
      <c r="N49" s="38">
        <f t="shared" si="17"/>
        <v>0</v>
      </c>
      <c r="O49" s="38">
        <f t="shared" si="13"/>
        <v>0</v>
      </c>
      <c r="P49" s="99">
        <f t="shared" si="4"/>
        <v>0</v>
      </c>
    </row>
    <row r="50" spans="1:16" ht="75" hidden="1" customHeight="1" x14ac:dyDescent="0.25">
      <c r="A50" s="169"/>
      <c r="B50" s="169"/>
      <c r="C50" s="170"/>
      <c r="D50" s="115" t="s">
        <v>132</v>
      </c>
      <c r="E50" s="38"/>
      <c r="F50" s="38"/>
      <c r="G50" s="38"/>
      <c r="H50" s="38"/>
      <c r="I50" s="38"/>
      <c r="J50" s="38"/>
      <c r="K50" s="38"/>
      <c r="L50" s="91"/>
      <c r="M50" s="38">
        <f t="shared" si="17"/>
        <v>0</v>
      </c>
      <c r="N50" s="38">
        <f t="shared" si="17"/>
        <v>0</v>
      </c>
      <c r="O50" s="38">
        <f t="shared" si="13"/>
        <v>0</v>
      </c>
      <c r="P50" s="99">
        <f t="shared" si="4"/>
        <v>0</v>
      </c>
    </row>
    <row r="51" spans="1:16" ht="21.75" customHeight="1" x14ac:dyDescent="0.25">
      <c r="A51" s="169"/>
      <c r="B51" s="169"/>
      <c r="C51" s="170"/>
      <c r="D51" s="115" t="s">
        <v>133</v>
      </c>
      <c r="E51" s="38">
        <v>251436.5</v>
      </c>
      <c r="F51" s="38">
        <v>260711.5</v>
      </c>
      <c r="G51" s="38">
        <v>231899.8</v>
      </c>
      <c r="H51" s="38">
        <f>196172.4+157056.9</f>
        <v>353229.3</v>
      </c>
      <c r="I51" s="38">
        <f>291944.1+52903.1</f>
        <v>344847.2</v>
      </c>
      <c r="J51" s="38">
        <f>301583.8+69923.8</f>
        <v>371507.6</v>
      </c>
      <c r="K51" s="38">
        <f>314321.9+108667.3</f>
        <v>422989.2</v>
      </c>
      <c r="L51" s="91">
        <f>97434+320608.3</f>
        <v>418042.3</v>
      </c>
      <c r="M51" s="38">
        <v>486107.7</v>
      </c>
      <c r="N51" s="38">
        <v>388504.8</v>
      </c>
      <c r="O51" s="38">
        <f>N51</f>
        <v>388504.8</v>
      </c>
      <c r="P51" s="99">
        <f t="shared" si="4"/>
        <v>3917780.7</v>
      </c>
    </row>
    <row r="52" spans="1:16" x14ac:dyDescent="0.25">
      <c r="A52" s="169">
        <v>32</v>
      </c>
      <c r="B52" s="169">
        <v>5</v>
      </c>
      <c r="C52" s="170" t="s">
        <v>58</v>
      </c>
      <c r="D52" s="115" t="s">
        <v>33</v>
      </c>
      <c r="E52" s="38">
        <f>E53+E57+E58+E59+E60</f>
        <v>2357.9</v>
      </c>
      <c r="F52" s="38">
        <f t="shared" ref="F52:O52" si="18">F53+F57+F58+F59+F60</f>
        <v>945.9</v>
      </c>
      <c r="G52" s="38">
        <f t="shared" si="18"/>
        <v>323.8</v>
      </c>
      <c r="H52" s="38">
        <f t="shared" si="18"/>
        <v>163</v>
      </c>
      <c r="I52" s="38">
        <f t="shared" si="18"/>
        <v>215.8</v>
      </c>
      <c r="J52" s="38">
        <f t="shared" si="18"/>
        <v>0</v>
      </c>
      <c r="K52" s="38">
        <f t="shared" si="18"/>
        <v>344.1</v>
      </c>
      <c r="L52" s="38">
        <f t="shared" si="18"/>
        <v>87.5</v>
      </c>
      <c r="M52" s="38">
        <f t="shared" si="18"/>
        <v>87.5</v>
      </c>
      <c r="N52" s="38">
        <f t="shared" si="18"/>
        <v>87.5</v>
      </c>
      <c r="O52" s="38">
        <f t="shared" si="18"/>
        <v>81.3</v>
      </c>
      <c r="P52" s="99">
        <f t="shared" si="4"/>
        <v>4694.3</v>
      </c>
    </row>
    <row r="53" spans="1:16" ht="45" x14ac:dyDescent="0.25">
      <c r="A53" s="169"/>
      <c r="B53" s="169"/>
      <c r="C53" s="170"/>
      <c r="D53" s="115" t="s">
        <v>126</v>
      </c>
      <c r="E53" s="38">
        <v>2357.9</v>
      </c>
      <c r="F53" s="38">
        <v>945.9</v>
      </c>
      <c r="G53" s="38">
        <v>323.8</v>
      </c>
      <c r="H53" s="38">
        <v>163</v>
      </c>
      <c r="I53" s="38">
        <v>215.8</v>
      </c>
      <c r="J53" s="38"/>
      <c r="K53" s="17">
        <v>344.1</v>
      </c>
      <c r="L53" s="38">
        <v>87.5</v>
      </c>
      <c r="M53" s="38">
        <v>87.5</v>
      </c>
      <c r="N53" s="38">
        <v>87.5</v>
      </c>
      <c r="O53" s="38">
        <f t="shared" si="13"/>
        <v>81.3</v>
      </c>
      <c r="P53" s="99">
        <f t="shared" si="4"/>
        <v>4694.3</v>
      </c>
    </row>
    <row r="54" spans="1:16" ht="30" hidden="1" x14ac:dyDescent="0.25">
      <c r="A54" s="169"/>
      <c r="B54" s="169"/>
      <c r="C54" s="170"/>
      <c r="D54" s="115" t="s">
        <v>127</v>
      </c>
      <c r="E54" s="38"/>
      <c r="F54" s="38"/>
      <c r="G54" s="38"/>
      <c r="H54" s="38"/>
      <c r="I54" s="38"/>
      <c r="J54" s="38"/>
      <c r="K54" s="38"/>
      <c r="L54" s="91"/>
      <c r="M54" s="91"/>
      <c r="N54" s="91"/>
      <c r="O54" s="38">
        <f t="shared" si="13"/>
        <v>0</v>
      </c>
      <c r="P54" s="99">
        <f t="shared" si="4"/>
        <v>0</v>
      </c>
    </row>
    <row r="55" spans="1:16" ht="30" hidden="1" x14ac:dyDescent="0.25">
      <c r="A55" s="169"/>
      <c r="B55" s="169"/>
      <c r="C55" s="170"/>
      <c r="D55" s="115" t="s">
        <v>128</v>
      </c>
      <c r="E55" s="38"/>
      <c r="F55" s="38"/>
      <c r="G55" s="38"/>
      <c r="H55" s="38"/>
      <c r="I55" s="38"/>
      <c r="J55" s="38"/>
      <c r="K55" s="38"/>
      <c r="L55" s="91"/>
      <c r="M55" s="91"/>
      <c r="N55" s="91"/>
      <c r="O55" s="38">
        <f t="shared" si="13"/>
        <v>0</v>
      </c>
      <c r="P55" s="99">
        <f t="shared" si="4"/>
        <v>0</v>
      </c>
    </row>
    <row r="56" spans="1:16" ht="60" hidden="1" x14ac:dyDescent="0.25">
      <c r="A56" s="169"/>
      <c r="B56" s="169"/>
      <c r="C56" s="170"/>
      <c r="D56" s="115" t="s">
        <v>129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>
        <f t="shared" si="13"/>
        <v>0</v>
      </c>
      <c r="P56" s="99">
        <f t="shared" si="4"/>
        <v>0</v>
      </c>
    </row>
    <row r="57" spans="1:16" ht="60" hidden="1" x14ac:dyDescent="0.25">
      <c r="A57" s="169"/>
      <c r="B57" s="169"/>
      <c r="C57" s="170"/>
      <c r="D57" s="115" t="s">
        <v>130</v>
      </c>
      <c r="E57" s="38"/>
      <c r="F57" s="38"/>
      <c r="G57" s="38"/>
      <c r="H57" s="38"/>
      <c r="I57" s="38"/>
      <c r="J57" s="38"/>
      <c r="K57" s="38"/>
      <c r="L57" s="91"/>
      <c r="M57" s="91"/>
      <c r="N57" s="91"/>
      <c r="O57" s="38">
        <f t="shared" si="13"/>
        <v>0</v>
      </c>
      <c r="P57" s="99">
        <f t="shared" si="4"/>
        <v>0</v>
      </c>
    </row>
    <row r="58" spans="1:16" ht="90" hidden="1" x14ac:dyDescent="0.25">
      <c r="A58" s="169"/>
      <c r="B58" s="169"/>
      <c r="C58" s="170"/>
      <c r="D58" s="115" t="s">
        <v>131</v>
      </c>
      <c r="E58" s="38"/>
      <c r="F58" s="38"/>
      <c r="G58" s="38"/>
      <c r="H58" s="38"/>
      <c r="I58" s="38"/>
      <c r="J58" s="38"/>
      <c r="K58" s="38"/>
      <c r="L58" s="91"/>
      <c r="M58" s="91"/>
      <c r="N58" s="91"/>
      <c r="O58" s="38">
        <f t="shared" si="13"/>
        <v>0</v>
      </c>
      <c r="P58" s="99">
        <f t="shared" si="4"/>
        <v>0</v>
      </c>
    </row>
    <row r="59" spans="1:16" ht="75" hidden="1" customHeight="1" x14ac:dyDescent="0.25">
      <c r="A59" s="169"/>
      <c r="B59" s="169"/>
      <c r="C59" s="170"/>
      <c r="D59" s="115" t="s">
        <v>132</v>
      </c>
      <c r="E59" s="38"/>
      <c r="F59" s="38"/>
      <c r="G59" s="38"/>
      <c r="H59" s="38"/>
      <c r="I59" s="38"/>
      <c r="J59" s="38"/>
      <c r="K59" s="38"/>
      <c r="L59" s="91"/>
      <c r="M59" s="91"/>
      <c r="N59" s="91"/>
      <c r="O59" s="38">
        <f t="shared" si="13"/>
        <v>0</v>
      </c>
      <c r="P59" s="99">
        <f t="shared" si="4"/>
        <v>0</v>
      </c>
    </row>
    <row r="60" spans="1:16" hidden="1" x14ac:dyDescent="0.25">
      <c r="A60" s="169"/>
      <c r="B60" s="169"/>
      <c r="C60" s="170"/>
      <c r="D60" s="115" t="s">
        <v>133</v>
      </c>
      <c r="E60" s="38"/>
      <c r="F60" s="38"/>
      <c r="G60" s="38"/>
      <c r="H60" s="38"/>
      <c r="I60" s="38"/>
      <c r="J60" s="38"/>
      <c r="K60" s="38"/>
      <c r="L60" s="91"/>
      <c r="M60" s="91"/>
      <c r="N60" s="91"/>
      <c r="O60" s="38">
        <f t="shared" si="13"/>
        <v>0</v>
      </c>
      <c r="P60" s="99">
        <f t="shared" si="4"/>
        <v>0</v>
      </c>
    </row>
    <row r="61" spans="1:16" ht="19.899999999999999" customHeight="1" x14ac:dyDescent="0.25">
      <c r="A61" s="169">
        <v>32</v>
      </c>
      <c r="B61" s="169">
        <v>6</v>
      </c>
      <c r="C61" s="170" t="s">
        <v>71</v>
      </c>
      <c r="D61" s="115" t="s">
        <v>33</v>
      </c>
      <c r="E61" s="39">
        <f>E62+E66+E67+E68+E69</f>
        <v>513307.3</v>
      </c>
      <c r="F61" s="39">
        <f t="shared" ref="F61:O61" si="19">F62+F66+F67+F68+F69</f>
        <v>551019.69999999995</v>
      </c>
      <c r="G61" s="39">
        <f t="shared" si="19"/>
        <v>461518.8</v>
      </c>
      <c r="H61" s="39">
        <f t="shared" si="19"/>
        <v>431539.5</v>
      </c>
      <c r="I61" s="39">
        <f t="shared" si="19"/>
        <v>821193.2</v>
      </c>
      <c r="J61" s="39">
        <f t="shared" si="19"/>
        <v>2028690.6</v>
      </c>
      <c r="K61" s="39">
        <f t="shared" si="19"/>
        <v>867989.4</v>
      </c>
      <c r="L61" s="39">
        <f t="shared" si="19"/>
        <v>840309.8</v>
      </c>
      <c r="M61" s="39">
        <f t="shared" si="19"/>
        <v>835809.8</v>
      </c>
      <c r="N61" s="39">
        <f t="shared" si="19"/>
        <v>835809.8</v>
      </c>
      <c r="O61" s="39">
        <f t="shared" si="19"/>
        <v>777136.2</v>
      </c>
      <c r="P61" s="99">
        <f t="shared" si="4"/>
        <v>8964324.0999999996</v>
      </c>
    </row>
    <row r="62" spans="1:16" ht="43.5" customHeight="1" x14ac:dyDescent="0.25">
      <c r="A62" s="169"/>
      <c r="B62" s="169"/>
      <c r="C62" s="170"/>
      <c r="D62" s="115" t="s">
        <v>126</v>
      </c>
      <c r="E62" s="38">
        <v>513307.3</v>
      </c>
      <c r="F62" s="38">
        <v>551019.69999999995</v>
      </c>
      <c r="G62" s="38">
        <v>461518.8</v>
      </c>
      <c r="H62" s="38">
        <v>431539.5</v>
      </c>
      <c r="I62" s="38">
        <v>821193.2</v>
      </c>
      <c r="J62" s="38">
        <f>2028690.5+0.1</f>
        <v>2028690.6</v>
      </c>
      <c r="K62" s="38">
        <v>867989.4</v>
      </c>
      <c r="L62" s="38">
        <v>840309.8</v>
      </c>
      <c r="M62" s="38">
        <v>835809.8</v>
      </c>
      <c r="N62" s="38">
        <v>835809.8</v>
      </c>
      <c r="O62" s="38">
        <f>N62*0.929+668.9</f>
        <v>777136.2</v>
      </c>
      <c r="P62" s="99">
        <f t="shared" si="4"/>
        <v>8964324.0999999996</v>
      </c>
    </row>
    <row r="63" spans="1:16" ht="30" x14ac:dyDescent="0.25">
      <c r="A63" s="169"/>
      <c r="B63" s="169"/>
      <c r="C63" s="170"/>
      <c r="D63" s="115" t="s">
        <v>127</v>
      </c>
      <c r="E63" s="38">
        <v>16987.7</v>
      </c>
      <c r="F63" s="38"/>
      <c r="G63" s="38"/>
      <c r="H63" s="38"/>
      <c r="I63" s="38">
        <f>91199.4+37927.1</f>
        <v>129126.5</v>
      </c>
      <c r="J63" s="38">
        <v>44264</v>
      </c>
      <c r="K63" s="38">
        <v>9700</v>
      </c>
      <c r="L63" s="38">
        <v>9700</v>
      </c>
      <c r="M63" s="38">
        <v>5335</v>
      </c>
      <c r="N63" s="38">
        <v>5335</v>
      </c>
      <c r="O63" s="38">
        <f t="shared" si="13"/>
        <v>4956.2</v>
      </c>
      <c r="P63" s="99">
        <f t="shared" si="4"/>
        <v>225404.4</v>
      </c>
    </row>
    <row r="64" spans="1:16" ht="30" x14ac:dyDescent="0.25">
      <c r="A64" s="169"/>
      <c r="B64" s="169"/>
      <c r="C64" s="170"/>
      <c r="D64" s="115" t="s">
        <v>128</v>
      </c>
      <c r="E64" s="38">
        <v>453511.6</v>
      </c>
      <c r="F64" s="38">
        <v>498175.1</v>
      </c>
      <c r="G64" s="38">
        <v>412900.8</v>
      </c>
      <c r="H64" s="38">
        <v>381038.7</v>
      </c>
      <c r="I64" s="41">
        <v>655095</v>
      </c>
      <c r="J64" s="38">
        <v>1945206.5</v>
      </c>
      <c r="K64" s="38">
        <v>844607.5</v>
      </c>
      <c r="L64" s="38">
        <v>824870.40000000002</v>
      </c>
      <c r="M64" s="38">
        <v>824870.40000000002</v>
      </c>
      <c r="N64" s="38">
        <v>824870.40000000002</v>
      </c>
      <c r="O64" s="38">
        <f t="shared" si="13"/>
        <v>766304.6</v>
      </c>
      <c r="P64" s="99">
        <f t="shared" si="4"/>
        <v>8431451</v>
      </c>
    </row>
    <row r="65" spans="1:16" ht="60" hidden="1" x14ac:dyDescent="0.25">
      <c r="A65" s="169"/>
      <c r="B65" s="169"/>
      <c r="C65" s="170"/>
      <c r="D65" s="115" t="s">
        <v>129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>
        <f t="shared" si="13"/>
        <v>0</v>
      </c>
      <c r="P65" s="99">
        <f t="shared" si="4"/>
        <v>0</v>
      </c>
    </row>
    <row r="66" spans="1:16" ht="60" hidden="1" x14ac:dyDescent="0.25">
      <c r="A66" s="169"/>
      <c r="B66" s="169"/>
      <c r="C66" s="170"/>
      <c r="D66" s="115" t="s">
        <v>130</v>
      </c>
      <c r="E66" s="38"/>
      <c r="F66" s="38"/>
      <c r="G66" s="38"/>
      <c r="H66" s="38"/>
      <c r="I66" s="38"/>
      <c r="J66" s="38"/>
      <c r="K66" s="38"/>
      <c r="L66" s="91"/>
      <c r="M66" s="38"/>
      <c r="N66" s="38"/>
      <c r="O66" s="38">
        <f t="shared" si="13"/>
        <v>0</v>
      </c>
      <c r="P66" s="99">
        <f t="shared" si="4"/>
        <v>0</v>
      </c>
    </row>
    <row r="67" spans="1:16" ht="90" hidden="1" x14ac:dyDescent="0.25">
      <c r="A67" s="169"/>
      <c r="B67" s="169"/>
      <c r="C67" s="170"/>
      <c r="D67" s="115" t="s">
        <v>131</v>
      </c>
      <c r="E67" s="38"/>
      <c r="F67" s="38"/>
      <c r="G67" s="38"/>
      <c r="H67" s="38"/>
      <c r="I67" s="38"/>
      <c r="J67" s="38"/>
      <c r="K67" s="38"/>
      <c r="L67" s="91"/>
      <c r="M67" s="91"/>
      <c r="N67" s="91"/>
      <c r="O67" s="38">
        <f t="shared" si="13"/>
        <v>0</v>
      </c>
      <c r="P67" s="99">
        <f t="shared" si="4"/>
        <v>0</v>
      </c>
    </row>
    <row r="68" spans="1:16" ht="75" hidden="1" x14ac:dyDescent="0.25">
      <c r="A68" s="169"/>
      <c r="B68" s="169"/>
      <c r="C68" s="170"/>
      <c r="D68" s="115" t="s">
        <v>132</v>
      </c>
      <c r="E68" s="38"/>
      <c r="F68" s="38"/>
      <c r="G68" s="38"/>
      <c r="H68" s="38"/>
      <c r="I68" s="38"/>
      <c r="J68" s="38"/>
      <c r="K68" s="38"/>
      <c r="L68" s="91"/>
      <c r="M68" s="91"/>
      <c r="N68" s="91"/>
      <c r="O68" s="38">
        <f t="shared" si="13"/>
        <v>0</v>
      </c>
      <c r="P68" s="99">
        <f t="shared" si="4"/>
        <v>0</v>
      </c>
    </row>
    <row r="69" spans="1:16" hidden="1" x14ac:dyDescent="0.25">
      <c r="A69" s="169"/>
      <c r="B69" s="169"/>
      <c r="C69" s="170"/>
      <c r="D69" s="115" t="s">
        <v>133</v>
      </c>
      <c r="E69" s="38"/>
      <c r="F69" s="38"/>
      <c r="G69" s="38"/>
      <c r="H69" s="38"/>
      <c r="I69" s="38"/>
      <c r="J69" s="38"/>
      <c r="K69" s="38"/>
      <c r="L69" s="91"/>
      <c r="M69" s="91"/>
      <c r="N69" s="91"/>
      <c r="O69" s="38">
        <f t="shared" si="13"/>
        <v>0</v>
      </c>
      <c r="P69" s="99">
        <f t="shared" si="4"/>
        <v>0</v>
      </c>
    </row>
    <row r="70" spans="1:16" x14ac:dyDescent="0.25">
      <c r="A70" s="169">
        <v>32</v>
      </c>
      <c r="B70" s="169">
        <v>7</v>
      </c>
      <c r="C70" s="170" t="s">
        <v>134</v>
      </c>
      <c r="D70" s="115" t="s">
        <v>33</v>
      </c>
      <c r="E70" s="38">
        <f>E71+E75+E76+E77+E78</f>
        <v>297.60000000000002</v>
      </c>
      <c r="F70" s="38">
        <f t="shared" ref="F70:N70" si="20">F71+F75+F76+F77+F78</f>
        <v>11605.8</v>
      </c>
      <c r="G70" s="38">
        <f t="shared" si="20"/>
        <v>0</v>
      </c>
      <c r="H70" s="38">
        <f t="shared" si="20"/>
        <v>0</v>
      </c>
      <c r="I70" s="38">
        <f t="shared" si="20"/>
        <v>0</v>
      </c>
      <c r="J70" s="38">
        <f>J71</f>
        <v>27394.6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13"/>
        <v>0</v>
      </c>
      <c r="P70" s="99">
        <f t="shared" si="4"/>
        <v>39298</v>
      </c>
    </row>
    <row r="71" spans="1:16" ht="45" x14ac:dyDescent="0.25">
      <c r="A71" s="169"/>
      <c r="B71" s="169"/>
      <c r="C71" s="170"/>
      <c r="D71" s="115" t="s">
        <v>126</v>
      </c>
      <c r="E71" s="38">
        <v>297.60000000000002</v>
      </c>
      <c r="F71" s="38">
        <v>11605.8</v>
      </c>
      <c r="G71" s="38"/>
      <c r="H71" s="38"/>
      <c r="I71" s="38"/>
      <c r="J71" s="38">
        <v>27394.6</v>
      </c>
      <c r="K71" s="38"/>
      <c r="L71" s="91"/>
      <c r="M71" s="38">
        <f t="shared" ref="M71:N72" si="21">L71*1.04</f>
        <v>0</v>
      </c>
      <c r="N71" s="38">
        <f t="shared" si="21"/>
        <v>0</v>
      </c>
      <c r="O71" s="38">
        <f t="shared" si="13"/>
        <v>0</v>
      </c>
      <c r="P71" s="99">
        <f t="shared" si="4"/>
        <v>39298</v>
      </c>
    </row>
    <row r="72" spans="1:16" ht="30" x14ac:dyDescent="0.25">
      <c r="A72" s="169"/>
      <c r="B72" s="169"/>
      <c r="C72" s="170"/>
      <c r="D72" s="115" t="s">
        <v>127</v>
      </c>
      <c r="E72" s="38"/>
      <c r="F72" s="38">
        <v>5349.4</v>
      </c>
      <c r="G72" s="38"/>
      <c r="H72" s="38"/>
      <c r="I72" s="38"/>
      <c r="J72" s="38"/>
      <c r="K72" s="38"/>
      <c r="L72" s="91"/>
      <c r="M72" s="38">
        <f t="shared" si="21"/>
        <v>0</v>
      </c>
      <c r="N72" s="38">
        <f t="shared" si="21"/>
        <v>0</v>
      </c>
      <c r="O72" s="38">
        <f t="shared" si="13"/>
        <v>0</v>
      </c>
      <c r="P72" s="99">
        <f t="shared" si="4"/>
        <v>5349.4</v>
      </c>
    </row>
    <row r="73" spans="1:16" ht="35.450000000000003" hidden="1" customHeight="1" x14ac:dyDescent="0.25">
      <c r="A73" s="169"/>
      <c r="B73" s="169"/>
      <c r="C73" s="170"/>
      <c r="D73" s="115" t="s">
        <v>128</v>
      </c>
      <c r="E73" s="38"/>
      <c r="F73" s="38"/>
      <c r="G73" s="38"/>
      <c r="H73" s="38"/>
      <c r="I73" s="38"/>
      <c r="J73" s="38"/>
      <c r="K73" s="38"/>
      <c r="L73" s="91"/>
      <c r="M73" s="91"/>
      <c r="N73" s="91"/>
      <c r="O73" s="38">
        <f t="shared" si="13"/>
        <v>0</v>
      </c>
      <c r="P73" s="99">
        <f t="shared" si="4"/>
        <v>0</v>
      </c>
    </row>
    <row r="74" spans="1:16" ht="60" x14ac:dyDescent="0.25">
      <c r="A74" s="169"/>
      <c r="B74" s="169"/>
      <c r="C74" s="170"/>
      <c r="D74" s="115" t="s">
        <v>129</v>
      </c>
      <c r="E74" s="38"/>
      <c r="F74" s="38"/>
      <c r="G74" s="38"/>
      <c r="H74" s="38"/>
      <c r="I74" s="38"/>
      <c r="J74" s="38">
        <v>27120.7</v>
      </c>
      <c r="K74" s="38"/>
      <c r="L74" s="38"/>
      <c r="M74" s="38"/>
      <c r="N74" s="38"/>
      <c r="O74" s="38">
        <f t="shared" si="13"/>
        <v>0</v>
      </c>
      <c r="P74" s="99">
        <f t="shared" si="4"/>
        <v>27120.7</v>
      </c>
    </row>
    <row r="75" spans="1:16" ht="60" hidden="1" x14ac:dyDescent="0.25">
      <c r="A75" s="169"/>
      <c r="B75" s="169"/>
      <c r="C75" s="170"/>
      <c r="D75" s="115" t="s">
        <v>130</v>
      </c>
      <c r="E75" s="38"/>
      <c r="F75" s="38"/>
      <c r="G75" s="38"/>
      <c r="H75" s="38"/>
      <c r="I75" s="38"/>
      <c r="J75" s="38"/>
      <c r="K75" s="38"/>
      <c r="L75" s="91"/>
      <c r="M75" s="91"/>
      <c r="N75" s="91"/>
      <c r="O75" s="38">
        <f t="shared" si="13"/>
        <v>0</v>
      </c>
      <c r="P75" s="99">
        <f t="shared" si="4"/>
        <v>0</v>
      </c>
    </row>
    <row r="76" spans="1:16" ht="90" hidden="1" x14ac:dyDescent="0.25">
      <c r="A76" s="169"/>
      <c r="B76" s="169"/>
      <c r="C76" s="170"/>
      <c r="D76" s="115" t="s">
        <v>131</v>
      </c>
      <c r="E76" s="38"/>
      <c r="F76" s="38"/>
      <c r="G76" s="38"/>
      <c r="H76" s="38"/>
      <c r="I76" s="38"/>
      <c r="J76" s="38"/>
      <c r="K76" s="38"/>
      <c r="L76" s="91"/>
      <c r="M76" s="91"/>
      <c r="N76" s="91"/>
      <c r="O76" s="38">
        <f t="shared" si="13"/>
        <v>0</v>
      </c>
      <c r="P76" s="99">
        <f t="shared" si="4"/>
        <v>0</v>
      </c>
    </row>
    <row r="77" spans="1:16" ht="75" hidden="1" customHeight="1" x14ac:dyDescent="0.25">
      <c r="A77" s="169"/>
      <c r="B77" s="169"/>
      <c r="C77" s="170"/>
      <c r="D77" s="115" t="s">
        <v>132</v>
      </c>
      <c r="E77" s="38"/>
      <c r="F77" s="38"/>
      <c r="G77" s="38"/>
      <c r="H77" s="38"/>
      <c r="I77" s="38"/>
      <c r="J77" s="38"/>
      <c r="K77" s="38"/>
      <c r="L77" s="91"/>
      <c r="M77" s="91"/>
      <c r="N77" s="91"/>
      <c r="O77" s="38">
        <f t="shared" si="13"/>
        <v>0</v>
      </c>
      <c r="P77" s="99">
        <f t="shared" si="4"/>
        <v>0</v>
      </c>
    </row>
    <row r="78" spans="1:16" ht="15" hidden="1" customHeight="1" x14ac:dyDescent="0.25">
      <c r="A78" s="169"/>
      <c r="B78" s="169"/>
      <c r="C78" s="170"/>
      <c r="D78" s="115" t="s">
        <v>133</v>
      </c>
      <c r="E78" s="38"/>
      <c r="F78" s="38"/>
      <c r="G78" s="38"/>
      <c r="H78" s="38"/>
      <c r="I78" s="38"/>
      <c r="J78" s="38"/>
      <c r="K78" s="38"/>
      <c r="L78" s="91"/>
      <c r="M78" s="91"/>
      <c r="N78" s="91"/>
      <c r="O78" s="38">
        <f t="shared" si="13"/>
        <v>0</v>
      </c>
      <c r="P78" s="99">
        <f t="shared" si="4"/>
        <v>0</v>
      </c>
    </row>
    <row r="79" spans="1:16" ht="15" customHeight="1" x14ac:dyDescent="0.25">
      <c r="A79" s="172">
        <v>32</v>
      </c>
      <c r="B79" s="172">
        <v>9</v>
      </c>
      <c r="C79" s="175" t="s">
        <v>106</v>
      </c>
      <c r="D79" s="115" t="s">
        <v>33</v>
      </c>
      <c r="E79" s="38">
        <f>E80+E84+E85+E86+E87</f>
        <v>255983.5</v>
      </c>
      <c r="F79" s="38">
        <f t="shared" ref="F79:N79" si="22">F80+F84+F85+F86+F87</f>
        <v>279001.5</v>
      </c>
      <c r="G79" s="38">
        <f t="shared" si="22"/>
        <v>265074.3</v>
      </c>
      <c r="H79" s="38">
        <f t="shared" si="22"/>
        <v>229088.8</v>
      </c>
      <c r="I79" s="38">
        <f t="shared" si="22"/>
        <v>187150.5</v>
      </c>
      <c r="J79" s="38">
        <f t="shared" si="22"/>
        <v>194950.39999999999</v>
      </c>
      <c r="K79" s="38">
        <f t="shared" si="22"/>
        <v>189714.1</v>
      </c>
      <c r="L79" s="38">
        <f t="shared" si="22"/>
        <v>140093.1</v>
      </c>
      <c r="M79" s="38">
        <f t="shared" si="22"/>
        <v>140093.1</v>
      </c>
      <c r="N79" s="38">
        <f t="shared" si="22"/>
        <v>140093.1</v>
      </c>
      <c r="O79" s="38">
        <f t="shared" si="13"/>
        <v>130146.5</v>
      </c>
      <c r="P79" s="99">
        <f t="shared" si="4"/>
        <v>2151388.9</v>
      </c>
    </row>
    <row r="80" spans="1:16" ht="45" x14ac:dyDescent="0.25">
      <c r="A80" s="173"/>
      <c r="B80" s="173"/>
      <c r="C80" s="176"/>
      <c r="D80" s="115" t="s">
        <v>126</v>
      </c>
      <c r="E80" s="38">
        <v>255983.5</v>
      </c>
      <c r="F80" s="38">
        <v>279001.5</v>
      </c>
      <c r="G80" s="38">
        <v>265074.3</v>
      </c>
      <c r="H80" s="38">
        <v>229088.8</v>
      </c>
      <c r="I80" s="38">
        <v>187150.5</v>
      </c>
      <c r="J80" s="38">
        <v>194950.39999999999</v>
      </c>
      <c r="K80" s="38">
        <v>189714.1</v>
      </c>
      <c r="L80" s="38">
        <v>140093.1</v>
      </c>
      <c r="M80" s="38">
        <v>140093.1</v>
      </c>
      <c r="N80" s="38">
        <v>140093.1</v>
      </c>
      <c r="O80" s="38">
        <f t="shared" si="13"/>
        <v>130146.5</v>
      </c>
      <c r="P80" s="99">
        <f t="shared" si="4"/>
        <v>2151388.9</v>
      </c>
    </row>
    <row r="81" spans="1:15" ht="30" hidden="1" x14ac:dyDescent="0.25">
      <c r="A81" s="173"/>
      <c r="B81" s="173"/>
      <c r="C81" s="176"/>
      <c r="D81" s="115" t="s">
        <v>127</v>
      </c>
      <c r="E81" s="38"/>
      <c r="F81" s="38"/>
      <c r="G81" s="38"/>
      <c r="H81" s="38"/>
      <c r="I81" s="38"/>
      <c r="J81" s="38"/>
      <c r="K81" s="38"/>
      <c r="L81" s="91"/>
      <c r="M81" s="38"/>
      <c r="N81" s="38"/>
      <c r="O81" s="38">
        <f t="shared" si="13"/>
        <v>0</v>
      </c>
    </row>
    <row r="82" spans="1:15" ht="35.450000000000003" hidden="1" customHeight="1" x14ac:dyDescent="0.25">
      <c r="A82" s="173"/>
      <c r="B82" s="173"/>
      <c r="C82" s="176"/>
      <c r="D82" s="115" t="s">
        <v>128</v>
      </c>
      <c r="E82" s="38"/>
      <c r="F82" s="38"/>
      <c r="G82" s="38"/>
      <c r="H82" s="38"/>
      <c r="I82" s="38"/>
      <c r="J82" s="38"/>
      <c r="K82" s="38"/>
      <c r="L82" s="91"/>
      <c r="M82" s="91"/>
      <c r="N82" s="91"/>
      <c r="O82" s="38">
        <f t="shared" si="13"/>
        <v>0</v>
      </c>
    </row>
    <row r="83" spans="1:15" ht="60" hidden="1" x14ac:dyDescent="0.25">
      <c r="A83" s="173"/>
      <c r="B83" s="173"/>
      <c r="C83" s="176"/>
      <c r="D83" s="115" t="s">
        <v>129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>
        <f t="shared" si="13"/>
        <v>0</v>
      </c>
    </row>
    <row r="84" spans="1:15" ht="60" hidden="1" x14ac:dyDescent="0.25">
      <c r="A84" s="173"/>
      <c r="B84" s="173"/>
      <c r="C84" s="176"/>
      <c r="D84" s="115" t="s">
        <v>130</v>
      </c>
      <c r="E84" s="38"/>
      <c r="F84" s="38"/>
      <c r="G84" s="38"/>
      <c r="H84" s="38"/>
      <c r="I84" s="38"/>
      <c r="J84" s="38"/>
      <c r="K84" s="38"/>
      <c r="L84" s="91"/>
      <c r="M84" s="91"/>
      <c r="N84" s="91"/>
      <c r="O84" s="38">
        <f t="shared" si="13"/>
        <v>0</v>
      </c>
    </row>
    <row r="85" spans="1:15" ht="90" hidden="1" x14ac:dyDescent="0.25">
      <c r="A85" s="173"/>
      <c r="B85" s="173"/>
      <c r="C85" s="176"/>
      <c r="D85" s="115" t="s">
        <v>131</v>
      </c>
      <c r="E85" s="38"/>
      <c r="F85" s="38"/>
      <c r="G85" s="38"/>
      <c r="H85" s="38"/>
      <c r="I85" s="38"/>
      <c r="J85" s="38"/>
      <c r="K85" s="38"/>
      <c r="L85" s="91"/>
      <c r="M85" s="91"/>
      <c r="N85" s="91"/>
      <c r="O85" s="38">
        <f t="shared" si="13"/>
        <v>0</v>
      </c>
    </row>
    <row r="86" spans="1:15" ht="44.45" hidden="1" customHeight="1" x14ac:dyDescent="0.25">
      <c r="A86" s="173"/>
      <c r="B86" s="173"/>
      <c r="C86" s="176"/>
      <c r="D86" s="115" t="s">
        <v>132</v>
      </c>
      <c r="E86" s="38"/>
      <c r="F86" s="38"/>
      <c r="G86" s="38"/>
      <c r="H86" s="38"/>
      <c r="I86" s="38"/>
      <c r="J86" s="38"/>
      <c r="K86" s="38"/>
      <c r="L86" s="91"/>
      <c r="M86" s="91"/>
      <c r="N86" s="91"/>
      <c r="O86" s="38">
        <f t="shared" si="13"/>
        <v>0</v>
      </c>
    </row>
    <row r="87" spans="1:15" ht="21" hidden="1" customHeight="1" x14ac:dyDescent="0.25">
      <c r="A87" s="174"/>
      <c r="B87" s="174"/>
      <c r="C87" s="177"/>
      <c r="D87" s="115" t="s">
        <v>133</v>
      </c>
      <c r="E87" s="38"/>
      <c r="F87" s="38"/>
      <c r="G87" s="38"/>
      <c r="H87" s="38"/>
      <c r="I87" s="38"/>
      <c r="J87" s="38"/>
      <c r="K87" s="38"/>
      <c r="L87" s="91"/>
      <c r="M87" s="91"/>
      <c r="N87" s="91"/>
      <c r="O87" s="38">
        <f t="shared" si="13"/>
        <v>0</v>
      </c>
    </row>
    <row r="88" spans="1:15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92"/>
      <c r="O88" s="92" t="s">
        <v>165</v>
      </c>
    </row>
    <row r="89" spans="1:15" x14ac:dyDescent="0.25">
      <c r="A89" s="171" t="s">
        <v>167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16"/>
    </row>
    <row r="90" spans="1:15" x14ac:dyDescent="0.25">
      <c r="A90" s="30"/>
      <c r="B90" s="30"/>
      <c r="C90" s="30"/>
      <c r="D90" s="30"/>
      <c r="E90" s="117"/>
      <c r="F90" s="117"/>
      <c r="G90" s="117"/>
      <c r="H90" s="117"/>
      <c r="I90" s="117"/>
      <c r="J90" s="117"/>
      <c r="K90" s="117"/>
      <c r="L90" s="117"/>
      <c r="M90" s="117"/>
      <c r="N90" s="93"/>
      <c r="O90" s="93"/>
    </row>
    <row r="91" spans="1:15" x14ac:dyDescent="0.25">
      <c r="E91" s="119"/>
      <c r="F91" s="119"/>
      <c r="G91" s="117"/>
      <c r="H91" s="117"/>
      <c r="I91" s="117"/>
      <c r="J91" s="117"/>
      <c r="K91" s="117"/>
      <c r="L91" s="117"/>
      <c r="M91" s="117"/>
      <c r="N91" s="117"/>
    </row>
  </sheetData>
  <mergeCells count="43">
    <mergeCell ref="A7:N7"/>
    <mergeCell ref="A6:N6"/>
    <mergeCell ref="A16:A24"/>
    <mergeCell ref="B9:N9"/>
    <mergeCell ref="A10:B10"/>
    <mergeCell ref="F10:N10"/>
    <mergeCell ref="B11:N11"/>
    <mergeCell ref="A13:B13"/>
    <mergeCell ref="C13:C15"/>
    <mergeCell ref="D13:D15"/>
    <mergeCell ref="A14:A15"/>
    <mergeCell ref="B14:B15"/>
    <mergeCell ref="E14:H14"/>
    <mergeCell ref="I14:O14"/>
    <mergeCell ref="E13:O13"/>
    <mergeCell ref="B34:B42"/>
    <mergeCell ref="C34:C42"/>
    <mergeCell ref="A25:A33"/>
    <mergeCell ref="B25:B33"/>
    <mergeCell ref="C25:C33"/>
    <mergeCell ref="A89:N89"/>
    <mergeCell ref="A70:A78"/>
    <mergeCell ref="B70:B78"/>
    <mergeCell ref="C70:C78"/>
    <mergeCell ref="A79:A87"/>
    <mergeCell ref="B79:B87"/>
    <mergeCell ref="C79:C87"/>
    <mergeCell ref="M1:O1"/>
    <mergeCell ref="M2:O2"/>
    <mergeCell ref="M4:O4"/>
    <mergeCell ref="M5:O5"/>
    <mergeCell ref="A61:A69"/>
    <mergeCell ref="B61:B69"/>
    <mergeCell ref="C61:C69"/>
    <mergeCell ref="A43:A51"/>
    <mergeCell ref="B43:B51"/>
    <mergeCell ref="C43:C51"/>
    <mergeCell ref="A52:A60"/>
    <mergeCell ref="B52:B60"/>
    <mergeCell ref="C52:C60"/>
    <mergeCell ref="B16:B24"/>
    <mergeCell ref="C16:C24"/>
    <mergeCell ref="A34:A42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целевые показатели</vt:lpstr>
      <vt:lpstr>1а МО</vt:lpstr>
      <vt:lpstr>5 ресурсное обеспечение</vt:lpstr>
      <vt:lpstr>6 оценка расходов </vt:lpstr>
      <vt:lpstr>'1 целевые показатели'!Заголовки_для_печати</vt:lpstr>
      <vt:lpstr>'1а МО'!Заголовки_для_печати</vt:lpstr>
      <vt:lpstr>'5 ресурсное обеспечение'!Заголовки_для_печати</vt:lpstr>
      <vt:lpstr>'6 оценка расходов '!Заголовки_для_печати</vt:lpstr>
      <vt:lpstr>'1 целевые показатели'!Область_печати</vt:lpstr>
      <vt:lpstr>'1а МО'!Область_печати</vt:lpstr>
      <vt:lpstr>'5 ресурсное обеспечение'!Область_печати</vt:lpstr>
      <vt:lpstr>'6 оценка расходов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7352</dc:creator>
  <cp:lastModifiedBy>Девятерикова Елена Сергеевна</cp:lastModifiedBy>
  <cp:lastPrinted>2022-08-26T09:59:34Z</cp:lastPrinted>
  <dcterms:created xsi:type="dcterms:W3CDTF">2020-07-15T13:01:25Z</dcterms:created>
  <dcterms:modified xsi:type="dcterms:W3CDTF">2022-08-26T11:36:41Z</dcterms:modified>
</cp:coreProperties>
</file>