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AppData\Local\Temp\SQLSRV\DIRECTUM\"/>
    </mc:Choice>
  </mc:AlternateContent>
  <bookViews>
    <workbookView xWindow="0" yWindow="0" windowWidth="28800" windowHeight="11535" tabRatio="789" firstSheet="2" activeTab="3"/>
  </bookViews>
  <sheets>
    <sheet name="Приложение 3" sheetId="15" state="hidden" r:id="rId1"/>
    <sheet name="Приложение 4" sheetId="16" state="hidden" r:id="rId2"/>
    <sheet name="Приложение 1" sheetId="13" r:id="rId3"/>
    <sheet name="Приложение 2" sheetId="25" r:id="rId4"/>
    <sheet name="Приложение 5" sheetId="20" r:id="rId5"/>
    <sheet name="Приложение 6" sheetId="18" r:id="rId6"/>
    <sheet name="Приложение 7" sheetId="19" r:id="rId7"/>
  </sheets>
  <externalReferences>
    <externalReference r:id="rId8"/>
  </externalReferences>
  <definedNames>
    <definedName name="_xlnm._FilterDatabase" localSheetId="6" hidden="1">'Приложение 7'!$A$14:$P$569</definedName>
    <definedName name="Z_D9BF5C1F_7FE7_4D42_A137_695BB65589D4_.wvu.Cols" localSheetId="2" hidden="1">'Приложение 1'!$G:$H</definedName>
    <definedName name="Z_D9BF5C1F_7FE7_4D42_A137_695BB65589D4_.wvu.Cols" localSheetId="0" hidden="1">'Приложение 3'!$F:$F</definedName>
    <definedName name="Z_D9BF5C1F_7FE7_4D42_A137_695BB65589D4_.wvu.Cols" localSheetId="1" hidden="1">'Приложение 4'!$H:$I,'Приложение 4'!$S:$T</definedName>
    <definedName name="Z_D9BF5C1F_7FE7_4D42_A137_695BB65589D4_.wvu.FilterData" localSheetId="6" hidden="1">'Приложение 7'!$A$14:$P$559</definedName>
    <definedName name="Z_D9BF5C1F_7FE7_4D42_A137_695BB65589D4_.wvu.PrintArea" localSheetId="2" hidden="1">'Приложение 1'!$A$6:$R$106</definedName>
    <definedName name="Z_D9BF5C1F_7FE7_4D42_A137_695BB65589D4_.wvu.PrintArea" localSheetId="0" hidden="1">'Приложение 3'!$A$7:$P$24</definedName>
    <definedName name="Z_D9BF5C1F_7FE7_4D42_A137_695BB65589D4_.wvu.PrintArea" localSheetId="1" hidden="1">'Приложение 4'!$A$6:$AC$23</definedName>
    <definedName name="Z_D9BF5C1F_7FE7_4D42_A137_695BB65589D4_.wvu.PrintArea" localSheetId="4" hidden="1">'Приложение 5'!$A$6:$T$67</definedName>
    <definedName name="Z_D9BF5C1F_7FE7_4D42_A137_695BB65589D4_.wvu.PrintArea" localSheetId="5" hidden="1">'Приложение 6'!$A$6:$M$56</definedName>
    <definedName name="Z_D9BF5C1F_7FE7_4D42_A137_695BB65589D4_.wvu.PrintArea" localSheetId="6" hidden="1">'Приложение 7'!$A$6:$P$569</definedName>
    <definedName name="Z_D9BF5C1F_7FE7_4D42_A137_695BB65589D4_.wvu.PrintTitles" localSheetId="2" hidden="1">'Приложение 1'!$18:$20</definedName>
    <definedName name="Z_D9BF5C1F_7FE7_4D42_A137_695BB65589D4_.wvu.PrintTitles" localSheetId="0" hidden="1">'Приложение 3'!$19:$21</definedName>
    <definedName name="Z_D9BF5C1F_7FE7_4D42_A137_695BB65589D4_.wvu.PrintTitles" localSheetId="1" hidden="1">'Приложение 4'!$19:$20</definedName>
    <definedName name="Z_D9BF5C1F_7FE7_4D42_A137_695BB65589D4_.wvu.PrintTitles" localSheetId="5" hidden="1">'Приложение 6'!$17:$18</definedName>
    <definedName name="Z_D9BF5C1F_7FE7_4D42_A137_695BB65589D4_.wvu.PrintTitles" localSheetId="6" hidden="1">'Приложение 7'!$13:$14</definedName>
    <definedName name="Z_D9BF5C1F_7FE7_4D42_A137_695BB65589D4_.wvu.Rows" localSheetId="1" hidden="1">'Приложение 4'!$10:$10</definedName>
    <definedName name="_xlnm.Print_Titles" localSheetId="2">'Приложение 1'!$18:$20</definedName>
    <definedName name="_xlnm.Print_Titles" localSheetId="0">'Приложение 3'!$19:$21</definedName>
    <definedName name="_xlnm.Print_Titles" localSheetId="1">'Приложение 4'!$19:$20</definedName>
    <definedName name="_xlnm.Print_Titles" localSheetId="5">'Приложение 6'!$17:$18</definedName>
    <definedName name="_xlnm.Print_Titles" localSheetId="6">'Приложение 7'!$13:$14</definedName>
    <definedName name="_xlnm.Print_Area" localSheetId="2">'Приложение 1'!$A$1:$R$98</definedName>
    <definedName name="_xlnm.Print_Area" localSheetId="3">'Приложение 2'!$A$1:$I$140</definedName>
    <definedName name="_xlnm.Print_Area" localSheetId="0">'Приложение 3'!$A$1:$P$24</definedName>
    <definedName name="_xlnm.Print_Area" localSheetId="1">'Приложение 4'!$A$1:$AC$23</definedName>
    <definedName name="_xlnm.Print_Area" localSheetId="4">'Приложение 5'!$A$1:$T$67</definedName>
    <definedName name="_xlnm.Print_Area" localSheetId="5">'Приложение 6'!$A$1:$M$56</definedName>
    <definedName name="_xlnm.Print_Area" localSheetId="6">'Приложение 7'!$A$1:$P$568</definedName>
  </definedNames>
  <calcPr calcId="152511"/>
  <customWorkbookViews>
    <customWorkbookView name="1" guid="{D9BF5C1F-7FE7-4D42-A137-695BB65589D4}" maximized="1" windowWidth="1596" windowHeight="675" tabRatio="789" activeSheetId="12"/>
  </customWorkbookViews>
</workbook>
</file>

<file path=xl/calcChain.xml><?xml version="1.0" encoding="utf-8"?>
<calcChain xmlns="http://schemas.openxmlformats.org/spreadsheetml/2006/main">
  <c r="K19" i="18" l="1"/>
  <c r="K20" i="18"/>
  <c r="K28" i="18"/>
  <c r="L343" i="19" l="1"/>
  <c r="L364" i="19"/>
  <c r="L396" i="19" l="1"/>
  <c r="P46" i="20" l="1"/>
  <c r="S58" i="20" l="1"/>
  <c r="N332" i="19" l="1"/>
  <c r="O332" i="19"/>
  <c r="N340" i="19"/>
  <c r="O340" i="19"/>
  <c r="G566" i="19" l="1"/>
  <c r="G565" i="19"/>
  <c r="G564" i="19"/>
  <c r="G563" i="19"/>
  <c r="P562" i="19"/>
  <c r="P567" i="19" s="1"/>
  <c r="O562" i="19"/>
  <c r="O567" i="19" s="1"/>
  <c r="N562" i="19"/>
  <c r="N567" i="19" s="1"/>
  <c r="M562" i="19"/>
  <c r="M567" i="19" s="1"/>
  <c r="L562" i="19"/>
  <c r="L560" i="19" s="1"/>
  <c r="K562" i="19"/>
  <c r="K567" i="19" s="1"/>
  <c r="K561" i="19"/>
  <c r="N560" i="19"/>
  <c r="K560" i="19" l="1"/>
  <c r="L567" i="19"/>
  <c r="G567" i="19" s="1"/>
  <c r="P560" i="19"/>
  <c r="M560" i="19"/>
  <c r="G560" i="19" s="1"/>
  <c r="G561" i="19"/>
  <c r="O560" i="19"/>
  <c r="G562" i="19"/>
  <c r="N342" i="19" l="1"/>
  <c r="O342" i="19"/>
  <c r="N395" i="19"/>
  <c r="N393" i="19" s="1"/>
  <c r="O395" i="19"/>
  <c r="O393" i="19" s="1"/>
  <c r="N352" i="19"/>
  <c r="N350" i="19" s="1"/>
  <c r="O352" i="19"/>
  <c r="O350" i="19" s="1"/>
  <c r="N368" i="19"/>
  <c r="O368" i="19"/>
  <c r="N371" i="19"/>
  <c r="O371" i="19"/>
  <c r="N379" i="19"/>
  <c r="N384" i="19" s="1"/>
  <c r="O379" i="19"/>
  <c r="O384" i="19" s="1"/>
  <c r="O376" i="19" l="1"/>
  <c r="O353" i="19"/>
  <c r="N376" i="19"/>
  <c r="N353" i="19"/>
  <c r="L37" i="18"/>
  <c r="M352" i="19"/>
  <c r="M353" i="19" s="1"/>
  <c r="M342" i="19"/>
  <c r="M340" i="19"/>
  <c r="G358" i="19"/>
  <c r="G359" i="19"/>
  <c r="G348" i="19"/>
  <c r="G349" i="19"/>
  <c r="M395" i="19"/>
  <c r="M393" i="19" s="1"/>
  <c r="L22" i="20" l="1"/>
  <c r="N22" i="20"/>
  <c r="L23" i="20"/>
  <c r="L24" i="20"/>
  <c r="M24" i="20"/>
  <c r="N24" i="20"/>
  <c r="Q24" i="20"/>
  <c r="R24" i="20"/>
  <c r="M26" i="20"/>
  <c r="O26" i="20"/>
  <c r="S26" i="20"/>
  <c r="T26" i="20"/>
  <c r="L27" i="20"/>
  <c r="M27" i="20"/>
  <c r="N27" i="20"/>
  <c r="O27" i="20"/>
  <c r="Q27" i="20"/>
  <c r="R27" i="20"/>
  <c r="S27" i="20"/>
  <c r="T27" i="20"/>
  <c r="O28" i="20"/>
  <c r="Q28" i="20"/>
  <c r="R28" i="20"/>
  <c r="S28" i="20"/>
  <c r="T28" i="20"/>
  <c r="N29" i="20"/>
  <c r="N23" i="20" s="1"/>
  <c r="O29" i="20"/>
  <c r="O23" i="20" s="1"/>
  <c r="S29" i="20"/>
  <c r="S23" i="20" s="1"/>
  <c r="T29" i="20"/>
  <c r="T23" i="20" s="1"/>
  <c r="O30" i="20"/>
  <c r="O24" i="20" s="1"/>
  <c r="P30" i="20"/>
  <c r="P24" i="20" s="1"/>
  <c r="S30" i="20"/>
  <c r="S24" i="20" s="1"/>
  <c r="T30" i="20"/>
  <c r="T24" i="20" s="1"/>
  <c r="L31" i="20"/>
  <c r="N31" i="20"/>
  <c r="O31" i="20"/>
  <c r="S31" i="20"/>
  <c r="T31" i="20"/>
  <c r="M34" i="20"/>
  <c r="M28" i="20" s="1"/>
  <c r="P23" i="20"/>
  <c r="Q35" i="20"/>
  <c r="Q29" i="20" s="1"/>
  <c r="Q23" i="20" s="1"/>
  <c r="R35" i="20"/>
  <c r="L36" i="20"/>
  <c r="M36" i="20"/>
  <c r="N36" i="20"/>
  <c r="O36" i="20"/>
  <c r="P36" i="20"/>
  <c r="Q36" i="20"/>
  <c r="R36" i="20"/>
  <c r="S36" i="20"/>
  <c r="T36" i="20"/>
  <c r="O38" i="20"/>
  <c r="S38" i="20"/>
  <c r="T38" i="20"/>
  <c r="L39" i="20"/>
  <c r="L38" i="20" s="1"/>
  <c r="Q39" i="20"/>
  <c r="R39" i="20"/>
  <c r="M40" i="20"/>
  <c r="M38" i="20" s="1"/>
  <c r="N40" i="20"/>
  <c r="N38" i="20" s="1"/>
  <c r="P40" i="20"/>
  <c r="Q40" i="20"/>
  <c r="R40" i="20"/>
  <c r="M41" i="20"/>
  <c r="N41" i="20"/>
  <c r="O41" i="20"/>
  <c r="S41" i="20"/>
  <c r="T41" i="20"/>
  <c r="L42" i="20"/>
  <c r="L41" i="20" s="1"/>
  <c r="P43" i="20"/>
  <c r="Q43" i="20"/>
  <c r="R43" i="20"/>
  <c r="O46" i="20"/>
  <c r="T46" i="20"/>
  <c r="L47" i="20"/>
  <c r="M47" i="20"/>
  <c r="N47" i="20"/>
  <c r="O47" i="20"/>
  <c r="P47" i="20"/>
  <c r="P45" i="20" s="1"/>
  <c r="Q47" i="20"/>
  <c r="R47" i="20"/>
  <c r="S47" i="20"/>
  <c r="T47" i="20"/>
  <c r="O48" i="20"/>
  <c r="S48" i="20"/>
  <c r="T48" i="20"/>
  <c r="M49" i="20"/>
  <c r="M48" i="20" s="1"/>
  <c r="R49" i="20"/>
  <c r="R48" i="20" s="1"/>
  <c r="L50" i="20"/>
  <c r="O50" i="20"/>
  <c r="P50" i="20"/>
  <c r="Q50" i="20"/>
  <c r="R50" i="20"/>
  <c r="M51" i="20"/>
  <c r="N51" i="20"/>
  <c r="O51" i="20"/>
  <c r="P51" i="20"/>
  <c r="Q51" i="20"/>
  <c r="R51" i="20"/>
  <c r="S51" i="20"/>
  <c r="T51" i="20"/>
  <c r="N52" i="20"/>
  <c r="O52" i="20"/>
  <c r="P52" i="20"/>
  <c r="Q52" i="20"/>
  <c r="R52" i="20"/>
  <c r="S52" i="20"/>
  <c r="T52" i="20"/>
  <c r="N53" i="20"/>
  <c r="O53" i="20"/>
  <c r="P53" i="20"/>
  <c r="Q53" i="20"/>
  <c r="R53" i="20"/>
  <c r="S53" i="20"/>
  <c r="T53" i="20"/>
  <c r="O54" i="20"/>
  <c r="P54" i="20"/>
  <c r="R54" i="20"/>
  <c r="S54" i="20"/>
  <c r="T54" i="20"/>
  <c r="L55" i="20"/>
  <c r="L54" i="20" s="1"/>
  <c r="M55" i="20"/>
  <c r="M54" i="20" s="1"/>
  <c r="N55" i="20"/>
  <c r="N54" i="20" s="1"/>
  <c r="Q54" i="20"/>
  <c r="N57" i="20"/>
  <c r="M58" i="20"/>
  <c r="O58" i="20"/>
  <c r="O57" i="20" s="1"/>
  <c r="P58" i="20"/>
  <c r="Q58" i="20"/>
  <c r="R58" i="20"/>
  <c r="L60" i="20"/>
  <c r="M60" i="20"/>
  <c r="N60" i="20"/>
  <c r="O60" i="20"/>
  <c r="P60" i="20"/>
  <c r="Q60" i="20"/>
  <c r="R60" i="20"/>
  <c r="S60" i="20"/>
  <c r="T60" i="20"/>
  <c r="O61" i="20"/>
  <c r="L62" i="20"/>
  <c r="P62" i="20"/>
  <c r="P61" i="20" s="1"/>
  <c r="Q62" i="20"/>
  <c r="Q61" i="20" s="1"/>
  <c r="R62" i="20"/>
  <c r="R61" i="20" s="1"/>
  <c r="S62" i="20"/>
  <c r="S61" i="20" s="1"/>
  <c r="T62" i="20"/>
  <c r="T61" i="20" s="1"/>
  <c r="L64" i="20"/>
  <c r="M64" i="20"/>
  <c r="N64" i="20"/>
  <c r="O64" i="20"/>
  <c r="P64" i="20"/>
  <c r="Q64" i="20"/>
  <c r="R64" i="20"/>
  <c r="S64" i="20"/>
  <c r="T64" i="20"/>
  <c r="G20" i="18"/>
  <c r="G19" i="18" s="1"/>
  <c r="H20" i="18"/>
  <c r="H19" i="18" s="1"/>
  <c r="I20" i="18"/>
  <c r="I19" i="18" s="1"/>
  <c r="J20" i="18"/>
  <c r="J19" i="18" s="1"/>
  <c r="L20" i="18"/>
  <c r="L19" i="18" s="1"/>
  <c r="M20" i="18"/>
  <c r="M19" i="18" s="1"/>
  <c r="H21" i="18"/>
  <c r="J21" i="18"/>
  <c r="F24" i="18"/>
  <c r="G24" i="18"/>
  <c r="H24" i="18"/>
  <c r="I24" i="18"/>
  <c r="J24" i="18"/>
  <c r="K24" i="18"/>
  <c r="L24" i="18"/>
  <c r="M24" i="18"/>
  <c r="F28" i="18"/>
  <c r="G28" i="18"/>
  <c r="I28" i="18"/>
  <c r="J28" i="18"/>
  <c r="L28" i="18"/>
  <c r="M28" i="18"/>
  <c r="E37" i="18"/>
  <c r="F37" i="18"/>
  <c r="G37" i="18"/>
  <c r="I37" i="18"/>
  <c r="J37" i="18"/>
  <c r="K37" i="18"/>
  <c r="F46" i="18"/>
  <c r="G46" i="18"/>
  <c r="I46" i="18"/>
  <c r="J46" i="18"/>
  <c r="K46" i="18"/>
  <c r="L46" i="18"/>
  <c r="M46" i="18"/>
  <c r="S45" i="20" l="1"/>
  <c r="R29" i="20"/>
  <c r="R23" i="20" s="1"/>
  <c r="R31" i="20"/>
  <c r="Q22" i="20"/>
  <c r="S25" i="20"/>
  <c r="T21" i="20"/>
  <c r="P21" i="20"/>
  <c r="L21" i="20"/>
  <c r="T45" i="20"/>
  <c r="S21" i="20"/>
  <c r="O21" i="20"/>
  <c r="O19" i="20" s="1"/>
  <c r="T22" i="20"/>
  <c r="P22" i="20"/>
  <c r="R21" i="20"/>
  <c r="N21" i="20"/>
  <c r="O45" i="20"/>
  <c r="S22" i="20"/>
  <c r="O22" i="20"/>
  <c r="Q21" i="20"/>
  <c r="M21" i="20"/>
  <c r="O20" i="20"/>
  <c r="L59" i="20"/>
  <c r="L57" i="20" s="1"/>
  <c r="R41" i="20"/>
  <c r="P41" i="20"/>
  <c r="Q46" i="20"/>
  <c r="Q45" i="20" s="1"/>
  <c r="R59" i="20"/>
  <c r="R57" i="20" s="1"/>
  <c r="Q38" i="20"/>
  <c r="S59" i="20"/>
  <c r="S57" i="20" s="1"/>
  <c r="R45" i="20"/>
  <c r="N46" i="20"/>
  <c r="N45" i="20" s="1"/>
  <c r="Q41" i="20"/>
  <c r="P25" i="20"/>
  <c r="P38" i="20"/>
  <c r="N26" i="20"/>
  <c r="N25" i="20" s="1"/>
  <c r="R22" i="20"/>
  <c r="M46" i="20"/>
  <c r="Q59" i="20"/>
  <c r="Q57" i="20" s="1"/>
  <c r="M59" i="20"/>
  <c r="M57" i="20" s="1"/>
  <c r="R38" i="20"/>
  <c r="T59" i="20"/>
  <c r="T57" i="20" s="1"/>
  <c r="P59" i="20"/>
  <c r="M22" i="20"/>
  <c r="O25" i="20"/>
  <c r="Q31" i="20"/>
  <c r="M31" i="20"/>
  <c r="R26" i="20"/>
  <c r="L46" i="20"/>
  <c r="P31" i="20"/>
  <c r="M29" i="20"/>
  <c r="M23" i="20" s="1"/>
  <c r="Q26" i="20"/>
  <c r="T25" i="20"/>
  <c r="G174" i="19"/>
  <c r="G175" i="19"/>
  <c r="G176" i="19"/>
  <c r="G177" i="19"/>
  <c r="G178" i="19"/>
  <c r="L20" i="20" l="1"/>
  <c r="S19" i="20"/>
  <c r="S20" i="20"/>
  <c r="N20" i="20"/>
  <c r="N19" i="20" s="1"/>
  <c r="P20" i="20"/>
  <c r="T19" i="20"/>
  <c r="P57" i="20"/>
  <c r="P19" i="20" s="1"/>
  <c r="M20" i="20"/>
  <c r="M45" i="20"/>
  <c r="T20" i="20"/>
  <c r="M25" i="20"/>
  <c r="Q20" i="20"/>
  <c r="Q25" i="20"/>
  <c r="Q19" i="20" s="1"/>
  <c r="R20" i="20"/>
  <c r="R25" i="20"/>
  <c r="R19" i="20" s="1"/>
  <c r="G194" i="19"/>
  <c r="P173" i="19"/>
  <c r="M19" i="20" l="1"/>
  <c r="K396" i="19"/>
  <c r="K173" i="19" l="1"/>
  <c r="K87" i="19"/>
  <c r="M70" i="19" l="1"/>
  <c r="L70" i="19"/>
  <c r="K347" i="19" l="1"/>
  <c r="K23" i="19" l="1"/>
  <c r="K86" i="19" l="1"/>
  <c r="K526" i="19" l="1"/>
  <c r="K525" i="19" s="1"/>
  <c r="K137" i="19"/>
  <c r="K126" i="19" s="1"/>
  <c r="K112" i="19"/>
  <c r="K111" i="19" s="1"/>
  <c r="K155" i="19"/>
  <c r="K153" i="19" s="1"/>
  <c r="K151" i="19" s="1"/>
  <c r="K52" i="19"/>
  <c r="K50" i="19" s="1"/>
  <c r="K48" i="19" s="1"/>
  <c r="J184" i="19" l="1"/>
  <c r="J161" i="19"/>
  <c r="N20" i="19" l="1"/>
  <c r="M368" i="19" l="1"/>
  <c r="M332" i="19" l="1"/>
  <c r="L353" i="19"/>
  <c r="L352" i="19" s="1"/>
  <c r="L20" i="19"/>
  <c r="M339" i="19" l="1"/>
  <c r="G360" i="19"/>
  <c r="L334" i="19"/>
  <c r="L395" i="19" l="1"/>
  <c r="L332" i="19"/>
  <c r="G67" i="19"/>
  <c r="G69" i="19"/>
  <c r="L393" i="19" l="1"/>
  <c r="K70" i="19"/>
  <c r="N68" i="19"/>
  <c r="N66" i="19" s="1"/>
  <c r="O68" i="19"/>
  <c r="O66" i="19" s="1"/>
  <c r="P68" i="19"/>
  <c r="P66" i="19" s="1"/>
  <c r="M68" i="19"/>
  <c r="M66" i="19" s="1"/>
  <c r="I143" i="19" l="1"/>
  <c r="I71" i="19"/>
  <c r="J526" i="19" l="1"/>
  <c r="J66" i="19" l="1"/>
  <c r="J183" i="19"/>
  <c r="L170" i="19" l="1"/>
  <c r="M170" i="19"/>
  <c r="N170" i="19"/>
  <c r="O170" i="19"/>
  <c r="P170" i="19"/>
  <c r="I172" i="19"/>
  <c r="J172" i="19"/>
  <c r="K172" i="19"/>
  <c r="L172" i="19"/>
  <c r="M172" i="19"/>
  <c r="N172" i="19"/>
  <c r="O172" i="19"/>
  <c r="P172" i="19"/>
  <c r="H172" i="19"/>
  <c r="K170" i="19"/>
  <c r="J170" i="19"/>
  <c r="I170" i="19"/>
  <c r="H170" i="19"/>
  <c r="G172" i="19" l="1"/>
  <c r="G170" i="19"/>
  <c r="I184" i="19"/>
  <c r="I132" i="19"/>
  <c r="K469" i="19"/>
  <c r="J469" i="19"/>
  <c r="I34" i="19" l="1"/>
  <c r="J34" i="19"/>
  <c r="K34" i="19"/>
  <c r="L34" i="19"/>
  <c r="M34" i="19"/>
  <c r="N34" i="19"/>
  <c r="N31" i="19" s="1"/>
  <c r="O34" i="19"/>
  <c r="O31" i="19" s="1"/>
  <c r="P34" i="19"/>
  <c r="P31" i="19" s="1"/>
  <c r="I23" i="19"/>
  <c r="H469" i="19"/>
  <c r="K514" i="19"/>
  <c r="H514" i="19"/>
  <c r="M31" i="19" l="1"/>
  <c r="G540" i="19"/>
  <c r="G539" i="19"/>
  <c r="G538" i="19"/>
  <c r="G537" i="19"/>
  <c r="G536" i="19"/>
  <c r="G535" i="19"/>
  <c r="G534" i="19"/>
  <c r="G533" i="19"/>
  <c r="G532" i="19"/>
  <c r="G531" i="19"/>
  <c r="G530" i="19"/>
  <c r="G529" i="19"/>
  <c r="I526" i="19"/>
  <c r="G527" i="19"/>
  <c r="J525" i="19"/>
  <c r="J514" i="19" s="1"/>
  <c r="G513" i="19"/>
  <c r="G512" i="19"/>
  <c r="G511" i="19"/>
  <c r="G510" i="19"/>
  <c r="G509" i="19"/>
  <c r="G508" i="19"/>
  <c r="G507" i="19"/>
  <c r="G506" i="19"/>
  <c r="G505" i="19"/>
  <c r="G522" i="19"/>
  <c r="G523" i="19"/>
  <c r="G524" i="19"/>
  <c r="G441" i="19"/>
  <c r="G440" i="19"/>
  <c r="G439" i="19"/>
  <c r="G438" i="19"/>
  <c r="P437" i="19"/>
  <c r="P442" i="19" s="1"/>
  <c r="O437" i="19"/>
  <c r="O442" i="19" s="1"/>
  <c r="N437" i="19"/>
  <c r="N435" i="19" s="1"/>
  <c r="M437" i="19"/>
  <c r="M442" i="19" s="1"/>
  <c r="L437" i="19"/>
  <c r="L442" i="19" s="1"/>
  <c r="K437" i="19"/>
  <c r="K442" i="19" s="1"/>
  <c r="G436" i="19"/>
  <c r="J112" i="19"/>
  <c r="J109" i="19"/>
  <c r="J70" i="19"/>
  <c r="J195" i="19"/>
  <c r="J131" i="19"/>
  <c r="J86" i="19"/>
  <c r="O435" i="19" l="1"/>
  <c r="G528" i="19"/>
  <c r="J23" i="19"/>
  <c r="I525" i="19"/>
  <c r="I514" i="19" s="1"/>
  <c r="I469" i="19"/>
  <c r="G526" i="19"/>
  <c r="K435" i="19"/>
  <c r="M435" i="19"/>
  <c r="N442" i="19"/>
  <c r="L435" i="19"/>
  <c r="P435" i="19"/>
  <c r="G442" i="19"/>
  <c r="G437" i="19"/>
  <c r="G525" i="19" l="1"/>
  <c r="G435" i="19"/>
  <c r="H169" i="19"/>
  <c r="H171" i="19"/>
  <c r="I171" i="19"/>
  <c r="J171" i="19"/>
  <c r="G463" i="19"/>
  <c r="G464" i="19"/>
  <c r="G465" i="19"/>
  <c r="G452" i="19"/>
  <c r="G454" i="19"/>
  <c r="G455" i="19"/>
  <c r="G456" i="19"/>
  <c r="G457" i="19"/>
  <c r="G462" i="19"/>
  <c r="G431" i="19"/>
  <c r="G432" i="19"/>
  <c r="G433" i="19"/>
  <c r="G444" i="19"/>
  <c r="G446" i="19"/>
  <c r="G447" i="19"/>
  <c r="G448" i="19"/>
  <c r="G449" i="19"/>
  <c r="G415" i="19"/>
  <c r="G416" i="19"/>
  <c r="G417" i="19"/>
  <c r="G422" i="19"/>
  <c r="G423" i="19"/>
  <c r="G424" i="19"/>
  <c r="G425" i="19"/>
  <c r="G428" i="19"/>
  <c r="G430" i="19"/>
  <c r="G406" i="19"/>
  <c r="G407" i="19"/>
  <c r="G408" i="19"/>
  <c r="G409" i="19"/>
  <c r="G414" i="19"/>
  <c r="G396" i="19"/>
  <c r="G397" i="19"/>
  <c r="G398" i="19"/>
  <c r="G399" i="19"/>
  <c r="G400" i="19"/>
  <c r="G401" i="19"/>
  <c r="G380" i="19"/>
  <c r="G381" i="19"/>
  <c r="G382" i="19"/>
  <c r="G383" i="19"/>
  <c r="G388" i="19"/>
  <c r="G389" i="19"/>
  <c r="G390" i="19"/>
  <c r="G391" i="19"/>
  <c r="G372" i="19"/>
  <c r="G373" i="19"/>
  <c r="G374" i="19"/>
  <c r="G375" i="19"/>
  <c r="G355" i="19"/>
  <c r="G356" i="19"/>
  <c r="G364" i="19"/>
  <c r="G365" i="19"/>
  <c r="G366" i="19"/>
  <c r="G367" i="19"/>
  <c r="G343" i="19"/>
  <c r="G344" i="19"/>
  <c r="G345" i="19"/>
  <c r="G346" i="19"/>
  <c r="G353" i="19"/>
  <c r="G354" i="19"/>
  <c r="G328" i="19"/>
  <c r="G329" i="19"/>
  <c r="G330" i="19"/>
  <c r="G335" i="19"/>
  <c r="G336" i="19"/>
  <c r="G337" i="19"/>
  <c r="G338" i="19"/>
  <c r="G318" i="19"/>
  <c r="G319" i="19"/>
  <c r="G320" i="19"/>
  <c r="G321" i="19"/>
  <c r="G327" i="19"/>
  <c r="G305" i="19"/>
  <c r="G308" i="19"/>
  <c r="G310" i="19"/>
  <c r="G311" i="19"/>
  <c r="G312" i="19"/>
  <c r="G313" i="19"/>
  <c r="G295" i="19"/>
  <c r="G296" i="19"/>
  <c r="G297" i="19"/>
  <c r="G300" i="19"/>
  <c r="G302" i="19"/>
  <c r="G303" i="19"/>
  <c r="G304" i="19"/>
  <c r="G281" i="19"/>
  <c r="G284" i="19"/>
  <c r="G286" i="19"/>
  <c r="G287" i="19"/>
  <c r="G288" i="19"/>
  <c r="G289" i="19"/>
  <c r="G294" i="19"/>
  <c r="G270" i="19"/>
  <c r="G271" i="19"/>
  <c r="G272" i="19"/>
  <c r="G276" i="19"/>
  <c r="G278" i="19"/>
  <c r="G279" i="19"/>
  <c r="G280" i="19"/>
  <c r="G256" i="19"/>
  <c r="G261" i="19"/>
  <c r="G262" i="19"/>
  <c r="G263" i="19"/>
  <c r="G264" i="19"/>
  <c r="G269" i="19"/>
  <c r="G243" i="19"/>
  <c r="G244" i="19"/>
  <c r="G245" i="19"/>
  <c r="G246" i="19"/>
  <c r="G247" i="19"/>
  <c r="G253" i="19"/>
  <c r="G254" i="19"/>
  <c r="G255" i="19"/>
  <c r="G235" i="19"/>
  <c r="G236" i="19"/>
  <c r="G237" i="19"/>
  <c r="G238" i="19"/>
  <c r="G241" i="19"/>
  <c r="G221" i="19"/>
  <c r="G226" i="19"/>
  <c r="G227" i="19"/>
  <c r="G228" i="19"/>
  <c r="G229" i="19"/>
  <c r="G230" i="19"/>
  <c r="G208" i="19"/>
  <c r="G210" i="19"/>
  <c r="G211" i="19"/>
  <c r="G212" i="19"/>
  <c r="G213" i="19"/>
  <c r="G218" i="19"/>
  <c r="G219" i="19"/>
  <c r="G220" i="19"/>
  <c r="G200" i="19"/>
  <c r="G202" i="19"/>
  <c r="G203" i="19"/>
  <c r="G204" i="19"/>
  <c r="G205" i="19"/>
  <c r="J169" i="19"/>
  <c r="I27" i="19"/>
  <c r="J27" i="19"/>
  <c r="K18" i="19"/>
  <c r="L18" i="19" l="1"/>
  <c r="N18" i="19" s="1"/>
  <c r="M18" i="19"/>
  <c r="O18" i="19"/>
  <c r="P18" i="19"/>
  <c r="J18" i="19"/>
  <c r="I169" i="19"/>
  <c r="J189" i="19"/>
  <c r="J188" i="19"/>
  <c r="J186" i="19"/>
  <c r="J193" i="19"/>
  <c r="I193" i="19"/>
  <c r="H189" i="19"/>
  <c r="H182" i="19" s="1"/>
  <c r="I189" i="19"/>
  <c r="K182" i="19"/>
  <c r="L182" i="19"/>
  <c r="M182" i="19"/>
  <c r="N182" i="19"/>
  <c r="O182" i="19"/>
  <c r="P182" i="19"/>
  <c r="G190" i="19"/>
  <c r="G191" i="19"/>
  <c r="G192" i="19"/>
  <c r="G195" i="19"/>
  <c r="G196" i="19"/>
  <c r="G197" i="19"/>
  <c r="G184" i="19"/>
  <c r="G187" i="19"/>
  <c r="I188" i="19"/>
  <c r="I186" i="19"/>
  <c r="I183" i="19"/>
  <c r="O173" i="19"/>
  <c r="N173" i="19"/>
  <c r="M173" i="19"/>
  <c r="L173" i="19"/>
  <c r="J173" i="19"/>
  <c r="I173" i="19"/>
  <c r="K100" i="19"/>
  <c r="L100" i="19"/>
  <c r="M100" i="19"/>
  <c r="N100" i="19"/>
  <c r="O100" i="19"/>
  <c r="P100" i="19"/>
  <c r="M32" i="19"/>
  <c r="N32" i="19"/>
  <c r="O32" i="19"/>
  <c r="P32" i="19"/>
  <c r="G173" i="19" l="1"/>
  <c r="G185" i="19"/>
  <c r="G193" i="19"/>
  <c r="I182" i="19"/>
  <c r="G188" i="19"/>
  <c r="G183" i="19"/>
  <c r="J182" i="19"/>
  <c r="G186" i="19"/>
  <c r="G189" i="19"/>
  <c r="G182" i="19" l="1"/>
  <c r="K20" i="19" l="1"/>
  <c r="M20" i="19"/>
  <c r="O20" i="19"/>
  <c r="P20" i="19"/>
  <c r="K21" i="19"/>
  <c r="L21" i="19"/>
  <c r="M21" i="19"/>
  <c r="N21" i="19"/>
  <c r="O21" i="19"/>
  <c r="P21" i="19"/>
  <c r="K22" i="19"/>
  <c r="L22" i="19"/>
  <c r="M22" i="19"/>
  <c r="N22" i="19"/>
  <c r="O22" i="19"/>
  <c r="P22" i="19"/>
  <c r="K25" i="19"/>
  <c r="L25" i="19"/>
  <c r="M25" i="19"/>
  <c r="N25" i="19"/>
  <c r="O25" i="19"/>
  <c r="P25" i="19"/>
  <c r="K26" i="19"/>
  <c r="L26" i="19"/>
  <c r="M26" i="19"/>
  <c r="N26" i="19"/>
  <c r="O26" i="19"/>
  <c r="P26" i="19"/>
  <c r="H27" i="19"/>
  <c r="K27" i="19"/>
  <c r="L27" i="19"/>
  <c r="M27" i="19"/>
  <c r="N27" i="19"/>
  <c r="O27" i="19"/>
  <c r="P27" i="19"/>
  <c r="H28" i="19"/>
  <c r="K28" i="19"/>
  <c r="L28" i="19"/>
  <c r="M28" i="19"/>
  <c r="N28" i="19"/>
  <c r="O28" i="19"/>
  <c r="P28" i="19"/>
  <c r="I30" i="19"/>
  <c r="J30" i="19"/>
  <c r="K30" i="19"/>
  <c r="L30" i="19"/>
  <c r="M30" i="19"/>
  <c r="N30" i="19"/>
  <c r="O30" i="19"/>
  <c r="P30" i="19"/>
  <c r="K33" i="19"/>
  <c r="L33" i="19"/>
  <c r="M33" i="19"/>
  <c r="N33" i="19"/>
  <c r="O33" i="19"/>
  <c r="P33" i="19"/>
  <c r="H35" i="19"/>
  <c r="H34" i="19" s="1"/>
  <c r="G36" i="19"/>
  <c r="G37" i="19"/>
  <c r="G38" i="19"/>
  <c r="G39" i="19"/>
  <c r="G40" i="19"/>
  <c r="G41" i="19"/>
  <c r="I42" i="19"/>
  <c r="J42" i="19"/>
  <c r="K42" i="19"/>
  <c r="G43" i="19"/>
  <c r="H44" i="19"/>
  <c r="G45" i="19"/>
  <c r="G46" i="19"/>
  <c r="G49" i="19"/>
  <c r="H50" i="19"/>
  <c r="H53" i="19" s="1"/>
  <c r="H20" i="19" s="1"/>
  <c r="I50" i="19"/>
  <c r="J50" i="19"/>
  <c r="G51" i="19"/>
  <c r="G52" i="19"/>
  <c r="G55" i="19"/>
  <c r="H56" i="19"/>
  <c r="I56" i="19"/>
  <c r="I54" i="19" s="1"/>
  <c r="J56" i="19"/>
  <c r="G57" i="19"/>
  <c r="G58" i="19"/>
  <c r="G61" i="19"/>
  <c r="H62" i="19"/>
  <c r="H65" i="19" s="1"/>
  <c r="I62" i="19"/>
  <c r="I65" i="19" s="1"/>
  <c r="J62" i="19"/>
  <c r="G63" i="19"/>
  <c r="G64" i="19"/>
  <c r="I68" i="19"/>
  <c r="I66" i="19" s="1"/>
  <c r="K68" i="19"/>
  <c r="L68" i="19"/>
  <c r="L66" i="19" s="1"/>
  <c r="L32" i="19" s="1"/>
  <c r="H70" i="19"/>
  <c r="G73" i="19"/>
  <c r="I74" i="19"/>
  <c r="I72" i="19" s="1"/>
  <c r="J74" i="19"/>
  <c r="J72" i="19" s="1"/>
  <c r="G75" i="19"/>
  <c r="H76" i="19"/>
  <c r="I77" i="19"/>
  <c r="J77" i="19"/>
  <c r="G80" i="19"/>
  <c r="H81" i="19"/>
  <c r="H84" i="19" s="1"/>
  <c r="H26" i="19" s="1"/>
  <c r="I81" i="19"/>
  <c r="I84" i="19" s="1"/>
  <c r="I26" i="19" s="1"/>
  <c r="J81" i="19"/>
  <c r="G82" i="19"/>
  <c r="G83" i="19"/>
  <c r="H85" i="19"/>
  <c r="I85" i="19"/>
  <c r="J85" i="19"/>
  <c r="K85" i="19"/>
  <c r="L85" i="19"/>
  <c r="M85" i="19"/>
  <c r="N85" i="19"/>
  <c r="O85" i="19"/>
  <c r="P85" i="19"/>
  <c r="G86" i="19"/>
  <c r="G87" i="19"/>
  <c r="G102" i="19"/>
  <c r="H103" i="19"/>
  <c r="H106" i="19" s="1"/>
  <c r="I103" i="19"/>
  <c r="J103" i="19"/>
  <c r="G104" i="19"/>
  <c r="G105" i="19"/>
  <c r="J107" i="19"/>
  <c r="G108" i="19"/>
  <c r="H109" i="19"/>
  <c r="H110" i="19"/>
  <c r="I94" i="19"/>
  <c r="J94" i="19"/>
  <c r="K94" i="19"/>
  <c r="G95" i="19"/>
  <c r="G96" i="19"/>
  <c r="G97" i="19"/>
  <c r="G98" i="19"/>
  <c r="G99" i="19"/>
  <c r="I111" i="19"/>
  <c r="J111" i="19"/>
  <c r="L111" i="19"/>
  <c r="M111" i="19"/>
  <c r="N111" i="19"/>
  <c r="O111" i="19"/>
  <c r="P111" i="19"/>
  <c r="H112" i="19"/>
  <c r="H111" i="19" s="1"/>
  <c r="G113" i="19"/>
  <c r="I114" i="19"/>
  <c r="J114" i="19"/>
  <c r="K114" i="19"/>
  <c r="L114" i="19"/>
  <c r="M114" i="19"/>
  <c r="N114" i="19"/>
  <c r="O114" i="19"/>
  <c r="P114" i="19"/>
  <c r="G115" i="19"/>
  <c r="G116" i="19"/>
  <c r="J117" i="19"/>
  <c r="K117" i="19"/>
  <c r="L117" i="19"/>
  <c r="M117" i="19"/>
  <c r="N117" i="19"/>
  <c r="O117" i="19"/>
  <c r="P117" i="19"/>
  <c r="G118" i="19"/>
  <c r="G119" i="19"/>
  <c r="G121" i="19"/>
  <c r="H122" i="19"/>
  <c r="I122" i="19"/>
  <c r="J122" i="19"/>
  <c r="G123" i="19"/>
  <c r="G124" i="19"/>
  <c r="H128" i="19"/>
  <c r="J129" i="19"/>
  <c r="J127" i="19" s="1"/>
  <c r="H130" i="19"/>
  <c r="G130" i="19" s="1"/>
  <c r="K133" i="19"/>
  <c r="L133" i="19"/>
  <c r="M133" i="19"/>
  <c r="N133" i="19"/>
  <c r="O133" i="19"/>
  <c r="P133" i="19"/>
  <c r="H134" i="19"/>
  <c r="I134" i="19"/>
  <c r="J134" i="19"/>
  <c r="J133" i="19" s="1"/>
  <c r="H135" i="19"/>
  <c r="G135" i="19" s="1"/>
  <c r="H136" i="19"/>
  <c r="I136" i="19"/>
  <c r="J136" i="19"/>
  <c r="K136" i="19"/>
  <c r="L136" i="19"/>
  <c r="M136" i="19"/>
  <c r="N136" i="19"/>
  <c r="O136" i="19"/>
  <c r="P136" i="19"/>
  <c r="G137" i="19"/>
  <c r="G138" i="19"/>
  <c r="H140" i="19"/>
  <c r="G140" i="19" s="1"/>
  <c r="J141" i="19"/>
  <c r="J144" i="19" s="1"/>
  <c r="H142" i="19"/>
  <c r="H141" i="19" s="1"/>
  <c r="I142" i="19"/>
  <c r="I18" i="19" s="1"/>
  <c r="G143" i="19"/>
  <c r="G145" i="19"/>
  <c r="H147" i="19"/>
  <c r="H146" i="19" s="1"/>
  <c r="I147" i="19"/>
  <c r="J147" i="19"/>
  <c r="K147" i="19"/>
  <c r="K146" i="19" s="1"/>
  <c r="L147" i="19"/>
  <c r="M147" i="19"/>
  <c r="N147" i="19"/>
  <c r="O147" i="19"/>
  <c r="P147" i="19"/>
  <c r="G148" i="19"/>
  <c r="G149" i="19"/>
  <c r="G150" i="19"/>
  <c r="G152" i="19"/>
  <c r="H153" i="19"/>
  <c r="H156" i="19" s="1"/>
  <c r="J153" i="19"/>
  <c r="J151" i="19" s="1"/>
  <c r="G154" i="19"/>
  <c r="I155" i="19"/>
  <c r="G155" i="19" s="1"/>
  <c r="J156" i="19"/>
  <c r="G89" i="19"/>
  <c r="H90" i="19"/>
  <c r="J90" i="19"/>
  <c r="G91" i="19"/>
  <c r="I92" i="19"/>
  <c r="H158" i="19"/>
  <c r="G158" i="19" s="1"/>
  <c r="I159" i="19"/>
  <c r="I157" i="19" s="1"/>
  <c r="J159" i="19"/>
  <c r="J157" i="19" s="1"/>
  <c r="G161" i="19"/>
  <c r="G162" i="19"/>
  <c r="G163" i="19"/>
  <c r="H164" i="19"/>
  <c r="H160" i="19" s="1"/>
  <c r="G165" i="19"/>
  <c r="G166" i="19"/>
  <c r="G167" i="19"/>
  <c r="K201" i="19"/>
  <c r="L201" i="19"/>
  <c r="M201" i="19"/>
  <c r="N201" i="19"/>
  <c r="O201" i="19"/>
  <c r="P201" i="19"/>
  <c r="K209" i="19"/>
  <c r="L209" i="19"/>
  <c r="L207" i="19" s="1"/>
  <c r="M209" i="19"/>
  <c r="M214" i="19" s="1"/>
  <c r="N209" i="19"/>
  <c r="N207" i="19" s="1"/>
  <c r="O209" i="19"/>
  <c r="O214" i="19" s="1"/>
  <c r="P209" i="19"/>
  <c r="P207" i="19" s="1"/>
  <c r="I16" i="19"/>
  <c r="K216" i="19"/>
  <c r="K217" i="19"/>
  <c r="K222" i="19" s="1"/>
  <c r="L217" i="19"/>
  <c r="M217" i="19"/>
  <c r="M215" i="19" s="1"/>
  <c r="N217" i="19"/>
  <c r="O217" i="19"/>
  <c r="O215" i="19" s="1"/>
  <c r="P217" i="19"/>
  <c r="P215" i="19" s="1"/>
  <c r="K224" i="19"/>
  <c r="G224" i="19" s="1"/>
  <c r="K225" i="19"/>
  <c r="L225" i="19"/>
  <c r="L223" i="19" s="1"/>
  <c r="M225" i="19"/>
  <c r="M223" i="19" s="1"/>
  <c r="N225" i="19"/>
  <c r="N223" i="19" s="1"/>
  <c r="O225" i="19"/>
  <c r="O231" i="19" s="1"/>
  <c r="P225" i="19"/>
  <c r="P223" i="19" s="1"/>
  <c r="K233" i="19"/>
  <c r="G233" i="19" s="1"/>
  <c r="K234" i="19"/>
  <c r="L234" i="19"/>
  <c r="M234" i="19"/>
  <c r="M232" i="19" s="1"/>
  <c r="N234" i="19"/>
  <c r="O234" i="19"/>
  <c r="O232" i="19" s="1"/>
  <c r="P234" i="19"/>
  <c r="P232" i="19" s="1"/>
  <c r="K242" i="19"/>
  <c r="L242" i="19"/>
  <c r="L240" i="19" s="1"/>
  <c r="M242" i="19"/>
  <c r="M240" i="19" s="1"/>
  <c r="N242" i="19"/>
  <c r="N240" i="19" s="1"/>
  <c r="O242" i="19"/>
  <c r="O240" i="19" s="1"/>
  <c r="P242" i="19"/>
  <c r="P240" i="19" s="1"/>
  <c r="K251" i="19"/>
  <c r="G251" i="19" s="1"/>
  <c r="K252" i="19"/>
  <c r="L252" i="19"/>
  <c r="M252" i="19"/>
  <c r="M257" i="19" s="1"/>
  <c r="M23" i="19" s="1"/>
  <c r="N252" i="19"/>
  <c r="N250" i="19" s="1"/>
  <c r="O252" i="19"/>
  <c r="O257" i="19" s="1"/>
  <c r="O23" i="19" s="1"/>
  <c r="P252" i="19"/>
  <c r="K259" i="19"/>
  <c r="G259" i="19" s="1"/>
  <c r="K260" i="19"/>
  <c r="L260" i="19"/>
  <c r="L258" i="19" s="1"/>
  <c r="M260" i="19"/>
  <c r="N260" i="19"/>
  <c r="N258" i="19" s="1"/>
  <c r="O260" i="19"/>
  <c r="O258" i="19" s="1"/>
  <c r="P260" i="19"/>
  <c r="P258" i="19" s="1"/>
  <c r="K267" i="19"/>
  <c r="G267" i="19" s="1"/>
  <c r="K268" i="19"/>
  <c r="L268" i="19"/>
  <c r="L266" i="19" s="1"/>
  <c r="M268" i="19"/>
  <c r="M266" i="19" s="1"/>
  <c r="N268" i="19"/>
  <c r="N266" i="19" s="1"/>
  <c r="O268" i="19"/>
  <c r="P268" i="19"/>
  <c r="P266" i="19" s="1"/>
  <c r="K277" i="19"/>
  <c r="K282" i="19" s="1"/>
  <c r="L277" i="19"/>
  <c r="M277" i="19"/>
  <c r="M275" i="19" s="1"/>
  <c r="N277" i="19"/>
  <c r="N282" i="19" s="1"/>
  <c r="O277" i="19"/>
  <c r="O275" i="19" s="1"/>
  <c r="P277" i="19"/>
  <c r="P282" i="19" s="1"/>
  <c r="K285" i="19"/>
  <c r="L285" i="19"/>
  <c r="L290" i="19" s="1"/>
  <c r="M285" i="19"/>
  <c r="M283" i="19" s="1"/>
  <c r="N285" i="19"/>
  <c r="N283" i="19" s="1"/>
  <c r="O285" i="19"/>
  <c r="O283" i="19" s="1"/>
  <c r="P285" i="19"/>
  <c r="P290" i="19" s="1"/>
  <c r="K292" i="19"/>
  <c r="G292" i="19" s="1"/>
  <c r="K293" i="19"/>
  <c r="L293" i="19"/>
  <c r="L291" i="19" s="1"/>
  <c r="M293" i="19"/>
  <c r="M291" i="19" s="1"/>
  <c r="N293" i="19"/>
  <c r="N291" i="19" s="1"/>
  <c r="O293" i="19"/>
  <c r="O291" i="19" s="1"/>
  <c r="P293" i="19"/>
  <c r="P291" i="19" s="1"/>
  <c r="K301" i="19"/>
  <c r="L301" i="19"/>
  <c r="L299" i="19" s="1"/>
  <c r="M301" i="19"/>
  <c r="M299" i="19" s="1"/>
  <c r="N301" i="19"/>
  <c r="N299" i="19" s="1"/>
  <c r="O301" i="19"/>
  <c r="O299" i="19" s="1"/>
  <c r="P301" i="19"/>
  <c r="P299" i="19" s="1"/>
  <c r="K309" i="19"/>
  <c r="L309" i="19"/>
  <c r="M309" i="19"/>
  <c r="N309" i="19"/>
  <c r="N307" i="19" s="1"/>
  <c r="O309" i="19"/>
  <c r="P309" i="19"/>
  <c r="P307" i="19" s="1"/>
  <c r="K316" i="19"/>
  <c r="G316" i="19" s="1"/>
  <c r="K317" i="19"/>
  <c r="L317" i="19"/>
  <c r="M317" i="19"/>
  <c r="M315" i="19" s="1"/>
  <c r="N317" i="19"/>
  <c r="N322" i="19" s="1"/>
  <c r="O317" i="19"/>
  <c r="O315" i="19" s="1"/>
  <c r="P317" i="19"/>
  <c r="K325" i="19"/>
  <c r="G325" i="19" s="1"/>
  <c r="K326" i="19"/>
  <c r="M326" i="19"/>
  <c r="N326" i="19"/>
  <c r="N324" i="19" s="1"/>
  <c r="O326" i="19"/>
  <c r="O331" i="19" s="1"/>
  <c r="P326" i="19"/>
  <c r="P331" i="19" s="1"/>
  <c r="K333" i="19"/>
  <c r="G333" i="19" s="1"/>
  <c r="K334" i="19"/>
  <c r="P334" i="19"/>
  <c r="P332" i="19" s="1"/>
  <c r="O169" i="19"/>
  <c r="P341" i="19"/>
  <c r="L342" i="19"/>
  <c r="P342" i="19"/>
  <c r="P347" i="19" s="1"/>
  <c r="K351" i="19"/>
  <c r="K352" i="19"/>
  <c r="K357" i="19" s="1"/>
  <c r="K362" i="19"/>
  <c r="K363" i="19"/>
  <c r="L363" i="19"/>
  <c r="L361" i="19" s="1"/>
  <c r="K370" i="19"/>
  <c r="G370" i="19" s="1"/>
  <c r="K371" i="19"/>
  <c r="K376" i="19" s="1"/>
  <c r="L371" i="19"/>
  <c r="L369" i="19" s="1"/>
  <c r="M371" i="19"/>
  <c r="M369" i="19" s="1"/>
  <c r="P371" i="19"/>
  <c r="P369" i="19" s="1"/>
  <c r="K378" i="19"/>
  <c r="G378" i="19" s="1"/>
  <c r="K379" i="19"/>
  <c r="L379" i="19"/>
  <c r="L377" i="19" s="1"/>
  <c r="M379" i="19"/>
  <c r="M377" i="19" s="1"/>
  <c r="P379" i="19"/>
  <c r="P377" i="19" s="1"/>
  <c r="K386" i="19"/>
  <c r="G386" i="19" s="1"/>
  <c r="K387" i="19"/>
  <c r="K392" i="19" s="1"/>
  <c r="L387" i="19"/>
  <c r="L385" i="19" s="1"/>
  <c r="M387" i="19"/>
  <c r="M385" i="19" s="1"/>
  <c r="N392" i="19"/>
  <c r="O392" i="19"/>
  <c r="P387" i="19"/>
  <c r="P385" i="19" s="1"/>
  <c r="K395" i="19"/>
  <c r="G402" i="19"/>
  <c r="K404" i="19"/>
  <c r="G404" i="19" s="1"/>
  <c r="K405" i="19"/>
  <c r="L405" i="19"/>
  <c r="L410" i="19" s="1"/>
  <c r="M405" i="19"/>
  <c r="M403" i="19" s="1"/>
  <c r="N405" i="19"/>
  <c r="N403" i="19" s="1"/>
  <c r="O405" i="19"/>
  <c r="O403" i="19" s="1"/>
  <c r="P405" i="19"/>
  <c r="P410" i="19" s="1"/>
  <c r="L412" i="19"/>
  <c r="M412" i="19"/>
  <c r="N412" i="19"/>
  <c r="N169" i="19" s="1"/>
  <c r="P412" i="19"/>
  <c r="H168" i="19"/>
  <c r="L413" i="19"/>
  <c r="M413" i="19"/>
  <c r="M418" i="19" s="1"/>
  <c r="N413" i="19"/>
  <c r="N418" i="19" s="1"/>
  <c r="O418" i="19"/>
  <c r="P413" i="19"/>
  <c r="K420" i="19"/>
  <c r="G420" i="19" s="1"/>
  <c r="K421" i="19"/>
  <c r="L421" i="19"/>
  <c r="L419" i="19" s="1"/>
  <c r="M421" i="19"/>
  <c r="M419" i="19" s="1"/>
  <c r="N421" i="19"/>
  <c r="N419" i="19" s="1"/>
  <c r="O421" i="19"/>
  <c r="O419" i="19" s="1"/>
  <c r="P421" i="19"/>
  <c r="P426" i="19" s="1"/>
  <c r="K429" i="19"/>
  <c r="L429" i="19"/>
  <c r="L427" i="19" s="1"/>
  <c r="M429" i="19"/>
  <c r="N429" i="19"/>
  <c r="N427" i="19" s="1"/>
  <c r="O429" i="19"/>
  <c r="O427" i="19" s="1"/>
  <c r="P429" i="19"/>
  <c r="P434" i="19" s="1"/>
  <c r="K445" i="19"/>
  <c r="L445" i="19"/>
  <c r="L450" i="19" s="1"/>
  <c r="M445" i="19"/>
  <c r="M443" i="19" s="1"/>
  <c r="N445" i="19"/>
  <c r="N443" i="19" s="1"/>
  <c r="O445" i="19"/>
  <c r="O450" i="19" s="1"/>
  <c r="P445" i="19"/>
  <c r="K453" i="19"/>
  <c r="L453" i="19"/>
  <c r="L451" i="19" s="1"/>
  <c r="M453" i="19"/>
  <c r="M458" i="19" s="1"/>
  <c r="N453" i="19"/>
  <c r="N451" i="19" s="1"/>
  <c r="O453" i="19"/>
  <c r="O451" i="19" s="1"/>
  <c r="P453" i="19"/>
  <c r="P451" i="19" s="1"/>
  <c r="K460" i="19"/>
  <c r="G460" i="19" s="1"/>
  <c r="K461" i="19"/>
  <c r="L461" i="19"/>
  <c r="M461" i="19"/>
  <c r="M459" i="19" s="1"/>
  <c r="N461" i="19"/>
  <c r="N459" i="19" s="1"/>
  <c r="O461" i="19"/>
  <c r="O459" i="19" s="1"/>
  <c r="P461" i="19"/>
  <c r="P466" i="19" s="1"/>
  <c r="H470" i="19"/>
  <c r="I470" i="19"/>
  <c r="J470" i="19"/>
  <c r="K470" i="19"/>
  <c r="G471" i="19"/>
  <c r="G472" i="19"/>
  <c r="G473" i="19"/>
  <c r="G474" i="19"/>
  <c r="G475" i="19"/>
  <c r="G476" i="19"/>
  <c r="G477" i="19"/>
  <c r="G478" i="19"/>
  <c r="G479" i="19"/>
  <c r="G480" i="19"/>
  <c r="G482" i="19"/>
  <c r="G483" i="19"/>
  <c r="G484" i="19"/>
  <c r="G486" i="19"/>
  <c r="G487" i="19"/>
  <c r="G488" i="19"/>
  <c r="G490" i="19"/>
  <c r="G491" i="19"/>
  <c r="G492" i="19"/>
  <c r="G493" i="19"/>
  <c r="G494" i="19"/>
  <c r="G495" i="19"/>
  <c r="G496" i="19"/>
  <c r="G498" i="19"/>
  <c r="G499" i="19"/>
  <c r="G500" i="19"/>
  <c r="G501" i="19"/>
  <c r="G502" i="19"/>
  <c r="G503" i="19"/>
  <c r="G504" i="19"/>
  <c r="G515" i="19"/>
  <c r="G516" i="19"/>
  <c r="G517" i="19"/>
  <c r="G518" i="19"/>
  <c r="G519" i="19"/>
  <c r="G520" i="19"/>
  <c r="G521" i="19"/>
  <c r="H541" i="19"/>
  <c r="I541" i="19"/>
  <c r="J541" i="19"/>
  <c r="K541" i="19"/>
  <c r="G542" i="19"/>
  <c r="G543" i="19"/>
  <c r="G544" i="19"/>
  <c r="G545" i="19"/>
  <c r="G546" i="19"/>
  <c r="G547" i="19"/>
  <c r="G548" i="19"/>
  <c r="G549" i="19"/>
  <c r="G550" i="19"/>
  <c r="G551" i="19"/>
  <c r="G552" i="19"/>
  <c r="G553" i="19"/>
  <c r="G554" i="19"/>
  <c r="G555" i="19"/>
  <c r="G556" i="19"/>
  <c r="G557" i="19"/>
  <c r="G558" i="19"/>
  <c r="G559" i="19"/>
  <c r="O206" i="19" l="1"/>
  <c r="O171" i="19"/>
  <c r="P169" i="19"/>
  <c r="N171" i="19"/>
  <c r="M171" i="19"/>
  <c r="M169" i="19"/>
  <c r="P171" i="19"/>
  <c r="G368" i="19"/>
  <c r="O434" i="19"/>
  <c r="H68" i="19"/>
  <c r="G68" i="19" s="1"/>
  <c r="G70" i="19"/>
  <c r="M239" i="19"/>
  <c r="K171" i="19"/>
  <c r="G216" i="19"/>
  <c r="K169" i="19"/>
  <c r="I120" i="19"/>
  <c r="I125" i="19"/>
  <c r="I19" i="19" s="1"/>
  <c r="P146" i="19"/>
  <c r="L146" i="19"/>
  <c r="H59" i="19"/>
  <c r="H21" i="19" s="1"/>
  <c r="M146" i="19"/>
  <c r="N146" i="19"/>
  <c r="K31" i="19"/>
  <c r="O146" i="19"/>
  <c r="H18" i="19"/>
  <c r="G18" i="19" s="1"/>
  <c r="J146" i="19"/>
  <c r="N249" i="19"/>
  <c r="G395" i="19"/>
  <c r="G371" i="19"/>
  <c r="G352" i="19"/>
  <c r="G351" i="19"/>
  <c r="G341" i="19"/>
  <c r="K451" i="19"/>
  <c r="G453" i="19"/>
  <c r="K418" i="19"/>
  <c r="G418" i="19" s="1"/>
  <c r="G413" i="19"/>
  <c r="G394" i="19"/>
  <c r="K283" i="19"/>
  <c r="G285" i="19"/>
  <c r="K231" i="19"/>
  <c r="G225" i="19"/>
  <c r="G128" i="19"/>
  <c r="H16" i="19"/>
  <c r="K466" i="19"/>
  <c r="G461" i="19"/>
  <c r="G429" i="19"/>
  <c r="K426" i="19"/>
  <c r="G421" i="19"/>
  <c r="G412" i="19"/>
  <c r="K410" i="19"/>
  <c r="G405" i="19"/>
  <c r="G387" i="19"/>
  <c r="G363" i="19"/>
  <c r="G362" i="19"/>
  <c r="K331" i="19"/>
  <c r="G326" i="19"/>
  <c r="K307" i="19"/>
  <c r="G309" i="19"/>
  <c r="K299" i="19"/>
  <c r="G299" i="19" s="1"/>
  <c r="G301" i="19"/>
  <c r="G293" i="19"/>
  <c r="K275" i="19"/>
  <c r="G277" i="19"/>
  <c r="G268" i="19"/>
  <c r="G252" i="19"/>
  <c r="K239" i="19"/>
  <c r="G234" i="19"/>
  <c r="K207" i="19"/>
  <c r="G209" i="19"/>
  <c r="K206" i="19"/>
  <c r="G201" i="19"/>
  <c r="K450" i="19"/>
  <c r="G445" i="19"/>
  <c r="K384" i="19"/>
  <c r="G379" i="19"/>
  <c r="G347" i="19"/>
  <c r="G342" i="19"/>
  <c r="K339" i="19"/>
  <c r="G334" i="19"/>
  <c r="K322" i="19"/>
  <c r="G317" i="19"/>
  <c r="K265" i="19"/>
  <c r="G260" i="19"/>
  <c r="K240" i="19"/>
  <c r="G240" i="19" s="1"/>
  <c r="G242" i="19"/>
  <c r="G217" i="19"/>
  <c r="M392" i="19"/>
  <c r="P314" i="19"/>
  <c r="N265" i="19"/>
  <c r="M248" i="19"/>
  <c r="G28" i="19"/>
  <c r="O306" i="19"/>
  <c r="K214" i="19"/>
  <c r="M450" i="19"/>
  <c r="P392" i="19"/>
  <c r="L392" i="19"/>
  <c r="M384" i="19"/>
  <c r="N331" i="19"/>
  <c r="K314" i="19"/>
  <c r="K290" i="19"/>
  <c r="O265" i="19"/>
  <c r="N214" i="19"/>
  <c r="G27" i="19"/>
  <c r="K16" i="19"/>
  <c r="O248" i="19"/>
  <c r="K248" i="19"/>
  <c r="K250" i="19"/>
  <c r="P248" i="19"/>
  <c r="N248" i="19"/>
  <c r="L248" i="19"/>
  <c r="N458" i="19"/>
  <c r="H22" i="19"/>
  <c r="P458" i="19"/>
  <c r="O458" i="19"/>
  <c r="K458" i="19"/>
  <c r="N298" i="19"/>
  <c r="O16" i="19"/>
  <c r="M16" i="19"/>
  <c r="P273" i="19"/>
  <c r="P16" i="19"/>
  <c r="L16" i="19"/>
  <c r="J16" i="19"/>
  <c r="L169" i="19"/>
  <c r="P199" i="19"/>
  <c r="P198" i="19" s="1"/>
  <c r="N199" i="19"/>
  <c r="L199" i="19"/>
  <c r="L171" i="19"/>
  <c r="M206" i="19"/>
  <c r="P339" i="19"/>
  <c r="O222" i="19"/>
  <c r="I156" i="19"/>
  <c r="G156" i="19" s="1"/>
  <c r="L339" i="19"/>
  <c r="O322" i="19"/>
  <c r="P298" i="19"/>
  <c r="L298" i="19"/>
  <c r="O290" i="19"/>
  <c r="L273" i="19"/>
  <c r="N257" i="19"/>
  <c r="N23" i="19" s="1"/>
  <c r="M231" i="19"/>
  <c r="M222" i="19"/>
  <c r="I153" i="19"/>
  <c r="I151" i="19" s="1"/>
  <c r="G151" i="19" s="1"/>
  <c r="G114" i="19"/>
  <c r="G112" i="19"/>
  <c r="H33" i="19"/>
  <c r="J33" i="19"/>
  <c r="J31" i="19"/>
  <c r="O466" i="19"/>
  <c r="M426" i="19"/>
  <c r="O410" i="19"/>
  <c r="P384" i="19"/>
  <c r="L384" i="19"/>
  <c r="P306" i="19"/>
  <c r="N306" i="19"/>
  <c r="K258" i="19"/>
  <c r="M466" i="19"/>
  <c r="N450" i="19"/>
  <c r="N434" i="19"/>
  <c r="N426" i="19"/>
  <c r="L306" i="19"/>
  <c r="M290" i="19"/>
  <c r="O282" i="19"/>
  <c r="N231" i="19"/>
  <c r="K223" i="19"/>
  <c r="G157" i="19"/>
  <c r="I79" i="19"/>
  <c r="K419" i="19"/>
  <c r="G419" i="19" s="1"/>
  <c r="K403" i="19"/>
  <c r="K393" i="19"/>
  <c r="M376" i="19"/>
  <c r="L340" i="19"/>
  <c r="K340" i="19"/>
  <c r="M322" i="19"/>
  <c r="O298" i="19"/>
  <c r="M298" i="19"/>
  <c r="M282" i="19"/>
  <c r="N273" i="19"/>
  <c r="O239" i="19"/>
  <c r="G470" i="19"/>
  <c r="N411" i="19"/>
  <c r="K324" i="19"/>
  <c r="K199" i="19"/>
  <c r="M350" i="19"/>
  <c r="G541" i="19"/>
  <c r="P459" i="19"/>
  <c r="K443" i="19"/>
  <c r="P419" i="19"/>
  <c r="P403" i="19"/>
  <c r="L403" i="19"/>
  <c r="K377" i="19"/>
  <c r="G377" i="19" s="1"/>
  <c r="P350" i="19"/>
  <c r="K350" i="19"/>
  <c r="M324" i="19"/>
  <c r="M331" i="19"/>
  <c r="P315" i="19"/>
  <c r="P322" i="19"/>
  <c r="L315" i="19"/>
  <c r="L322" i="19"/>
  <c r="L283" i="19"/>
  <c r="O266" i="19"/>
  <c r="O273" i="19"/>
  <c r="N232" i="19"/>
  <c r="N239" i="19"/>
  <c r="G514" i="19"/>
  <c r="N466" i="19"/>
  <c r="L458" i="19"/>
  <c r="M451" i="19"/>
  <c r="O443" i="19"/>
  <c r="L443" i="19"/>
  <c r="L434" i="19"/>
  <c r="P427" i="19"/>
  <c r="P411" i="19"/>
  <c r="O411" i="19"/>
  <c r="K385" i="19"/>
  <c r="G385" i="19" s="1"/>
  <c r="P376" i="19"/>
  <c r="L376" i="19"/>
  <c r="K369" i="19"/>
  <c r="G369" i="19" s="1"/>
  <c r="K361" i="19"/>
  <c r="G357" i="19"/>
  <c r="K332" i="19"/>
  <c r="G332" i="19" s="1"/>
  <c r="O324" i="19"/>
  <c r="N315" i="19"/>
  <c r="O314" i="19"/>
  <c r="O307" i="19"/>
  <c r="M307" i="19"/>
  <c r="M314" i="19"/>
  <c r="N290" i="19"/>
  <c r="P275" i="19"/>
  <c r="O250" i="19"/>
  <c r="O207" i="19"/>
  <c r="P206" i="19"/>
  <c r="N206" i="19"/>
  <c r="L206" i="19"/>
  <c r="G131" i="19"/>
  <c r="J120" i="19"/>
  <c r="J125" i="19"/>
  <c r="J19" i="19" s="1"/>
  <c r="G122" i="19"/>
  <c r="H125" i="19"/>
  <c r="G117" i="19"/>
  <c r="J79" i="19"/>
  <c r="J84" i="19"/>
  <c r="J26" i="19" s="1"/>
  <c r="G26" i="19" s="1"/>
  <c r="G62" i="19"/>
  <c r="I60" i="19"/>
  <c r="I48" i="19"/>
  <c r="I53" i="19"/>
  <c r="I20" i="19" s="1"/>
  <c r="L31" i="19"/>
  <c r="M207" i="19"/>
  <c r="I106" i="19"/>
  <c r="I22" i="19" s="1"/>
  <c r="I101" i="19"/>
  <c r="G85" i="19"/>
  <c r="P324" i="19"/>
  <c r="K232" i="19"/>
  <c r="O223" i="19"/>
  <c r="G147" i="19"/>
  <c r="J139" i="19"/>
  <c r="J126" i="19" s="1"/>
  <c r="G136" i="19"/>
  <c r="G111" i="19"/>
  <c r="G94" i="19"/>
  <c r="H107" i="19"/>
  <c r="I467" i="19"/>
  <c r="J467" i="19"/>
  <c r="G468" i="19"/>
  <c r="K467" i="19"/>
  <c r="K66" i="19"/>
  <c r="K32" i="19" s="1"/>
  <c r="P393" i="19"/>
  <c r="M306" i="19"/>
  <c r="M273" i="19"/>
  <c r="J20" i="19"/>
  <c r="P443" i="19"/>
  <c r="P450" i="19"/>
  <c r="K257" i="19"/>
  <c r="P231" i="19"/>
  <c r="K459" i="19"/>
  <c r="K306" i="19"/>
  <c r="P239" i="19"/>
  <c r="N215" i="19"/>
  <c r="N222" i="19"/>
  <c r="K215" i="19"/>
  <c r="P214" i="19"/>
  <c r="N410" i="19"/>
  <c r="N314" i="19"/>
  <c r="L307" i="19"/>
  <c r="L314" i="19"/>
  <c r="L232" i="19"/>
  <c r="L239" i="19"/>
  <c r="I141" i="19"/>
  <c r="J48" i="19"/>
  <c r="L222" i="19"/>
  <c r="L215" i="19"/>
  <c r="P340" i="19"/>
  <c r="L231" i="19"/>
  <c r="G142" i="19"/>
  <c r="G77" i="19"/>
  <c r="H74" i="19"/>
  <c r="G76" i="19"/>
  <c r="G34" i="19"/>
  <c r="H126" i="19"/>
  <c r="G134" i="19"/>
  <c r="H133" i="19"/>
  <c r="G160" i="19"/>
  <c r="H159" i="19"/>
  <c r="G159" i="19" s="1"/>
  <c r="N275" i="19"/>
  <c r="O199" i="19"/>
  <c r="H144" i="19"/>
  <c r="O426" i="19"/>
  <c r="K298" i="19"/>
  <c r="G469" i="19"/>
  <c r="P418" i="19"/>
  <c r="L350" i="19"/>
  <c r="L275" i="19"/>
  <c r="K434" i="19"/>
  <c r="K427" i="19"/>
  <c r="L331" i="19"/>
  <c r="L282" i="19"/>
  <c r="M258" i="19"/>
  <c r="M265" i="19"/>
  <c r="I90" i="19"/>
  <c r="G92" i="19"/>
  <c r="G35" i="19"/>
  <c r="L426" i="19"/>
  <c r="K291" i="19"/>
  <c r="P265" i="19"/>
  <c r="G44" i="19"/>
  <c r="H47" i="19"/>
  <c r="H42" i="19"/>
  <c r="G42" i="19" s="1"/>
  <c r="H93" i="19"/>
  <c r="I133" i="19"/>
  <c r="H467" i="19"/>
  <c r="L250" i="19"/>
  <c r="L249" i="19" s="1"/>
  <c r="K273" i="19"/>
  <c r="L257" i="19"/>
  <c r="L23" i="19" s="1"/>
  <c r="L459" i="19"/>
  <c r="L466" i="19"/>
  <c r="M410" i="19"/>
  <c r="K315" i="19"/>
  <c r="J88" i="19"/>
  <c r="J93" i="19"/>
  <c r="J25" i="19" s="1"/>
  <c r="H129" i="19"/>
  <c r="L411" i="19"/>
  <c r="P283" i="19"/>
  <c r="J54" i="19"/>
  <c r="G54" i="19" s="1"/>
  <c r="J59" i="19"/>
  <c r="J21" i="19" s="1"/>
  <c r="K411" i="19"/>
  <c r="K266" i="19"/>
  <c r="G266" i="19" s="1"/>
  <c r="L265" i="19"/>
  <c r="P250" i="19"/>
  <c r="P249" i="19" s="1"/>
  <c r="J101" i="19"/>
  <c r="J106" i="19"/>
  <c r="J60" i="19"/>
  <c r="J65" i="19"/>
  <c r="H30" i="19"/>
  <c r="G30" i="19" s="1"/>
  <c r="P257" i="19"/>
  <c r="P23" i="19" s="1"/>
  <c r="L214" i="19"/>
  <c r="M434" i="19"/>
  <c r="M427" i="19"/>
  <c r="M250" i="19"/>
  <c r="P222" i="19"/>
  <c r="G164" i="19"/>
  <c r="M411" i="19"/>
  <c r="M199" i="19"/>
  <c r="G81" i="19"/>
  <c r="I59" i="19"/>
  <c r="I21" i="19" s="1"/>
  <c r="G103" i="19"/>
  <c r="G56" i="19"/>
  <c r="G50" i="19"/>
  <c r="I33" i="19"/>
  <c r="M168" i="19" l="1"/>
  <c r="G169" i="19"/>
  <c r="P168" i="19"/>
  <c r="G171" i="19"/>
  <c r="N19" i="19"/>
  <c r="N17" i="19" s="1"/>
  <c r="N323" i="19"/>
  <c r="H31" i="19"/>
  <c r="G31" i="19" s="1"/>
  <c r="H71" i="19"/>
  <c r="G71" i="19" s="1"/>
  <c r="H66" i="19"/>
  <c r="G66" i="19" s="1"/>
  <c r="K168" i="19"/>
  <c r="K19" i="19"/>
  <c r="L323" i="19"/>
  <c r="G120" i="19"/>
  <c r="N29" i="19"/>
  <c r="P29" i="19"/>
  <c r="M29" i="19"/>
  <c r="O29" i="19"/>
  <c r="L29" i="19"/>
  <c r="L19" i="19"/>
  <c r="O19" i="19"/>
  <c r="O17" i="19" s="1"/>
  <c r="M249" i="19"/>
  <c r="P19" i="19"/>
  <c r="P17" i="19" s="1"/>
  <c r="P15" i="19" s="1"/>
  <c r="M19" i="19"/>
  <c r="M17" i="19" s="1"/>
  <c r="M15" i="19" s="1"/>
  <c r="G125" i="19"/>
  <c r="H23" i="19"/>
  <c r="G376" i="19"/>
  <c r="G315" i="19"/>
  <c r="G298" i="19"/>
  <c r="N274" i="19"/>
  <c r="O249" i="19"/>
  <c r="L274" i="19"/>
  <c r="O323" i="19"/>
  <c r="K323" i="19"/>
  <c r="P323" i="19"/>
  <c r="M274" i="19"/>
  <c r="P274" i="19"/>
  <c r="K274" i="19"/>
  <c r="O274" i="19"/>
  <c r="K249" i="19"/>
  <c r="G282" i="19"/>
  <c r="G275" i="19"/>
  <c r="G222" i="19"/>
  <c r="G223" i="19"/>
  <c r="G427" i="19"/>
  <c r="G215" i="19"/>
  <c r="G232" i="19"/>
  <c r="G361" i="19"/>
  <c r="G403" i="19"/>
  <c r="G392" i="19"/>
  <c r="G458" i="19"/>
  <c r="G248" i="19"/>
  <c r="G290" i="19"/>
  <c r="G384" i="19"/>
  <c r="G450" i="19"/>
  <c r="G426" i="19"/>
  <c r="G231" i="19"/>
  <c r="G283" i="19"/>
  <c r="G257" i="19"/>
  <c r="G443" i="19"/>
  <c r="G199" i="19"/>
  <c r="G258" i="19"/>
  <c r="G411" i="19"/>
  <c r="G273" i="19"/>
  <c r="G291" i="19"/>
  <c r="G434" i="19"/>
  <c r="G306" i="19"/>
  <c r="G459" i="19"/>
  <c r="G350" i="19"/>
  <c r="G324" i="19"/>
  <c r="G393" i="19"/>
  <c r="G250" i="19"/>
  <c r="G314" i="19"/>
  <c r="G214" i="19"/>
  <c r="I146" i="19"/>
  <c r="G265" i="19"/>
  <c r="G322" i="19"/>
  <c r="G339" i="19"/>
  <c r="G206" i="19"/>
  <c r="G207" i="19"/>
  <c r="G239" i="19"/>
  <c r="G307" i="19"/>
  <c r="G331" i="19"/>
  <c r="G410" i="19"/>
  <c r="G466" i="19"/>
  <c r="G451" i="19"/>
  <c r="G79" i="19"/>
  <c r="N198" i="19"/>
  <c r="G20" i="19"/>
  <c r="G60" i="19"/>
  <c r="J100" i="19"/>
  <c r="G106" i="19"/>
  <c r="O198" i="19"/>
  <c r="K198" i="19"/>
  <c r="L168" i="19"/>
  <c r="G48" i="19"/>
  <c r="G33" i="19"/>
  <c r="M198" i="19"/>
  <c r="G153" i="19"/>
  <c r="G53" i="19"/>
  <c r="J32" i="19"/>
  <c r="K29" i="19"/>
  <c r="H100" i="19"/>
  <c r="J22" i="19"/>
  <c r="G22" i="19" s="1"/>
  <c r="G84" i="19"/>
  <c r="G101" i="19"/>
  <c r="I168" i="19"/>
  <c r="G21" i="19"/>
  <c r="I127" i="19"/>
  <c r="G127" i="19" s="1"/>
  <c r="G65" i="19"/>
  <c r="G467" i="19"/>
  <c r="L198" i="19"/>
  <c r="O168" i="19"/>
  <c r="I139" i="19"/>
  <c r="G133" i="19"/>
  <c r="J168" i="19"/>
  <c r="I88" i="19"/>
  <c r="I32" i="19" s="1"/>
  <c r="I93" i="19"/>
  <c r="I25" i="19" s="1"/>
  <c r="N168" i="19"/>
  <c r="G74" i="19"/>
  <c r="H72" i="19"/>
  <c r="H32" i="19" s="1"/>
  <c r="H78" i="19"/>
  <c r="H132" i="19"/>
  <c r="G129" i="19"/>
  <c r="G141" i="19"/>
  <c r="G90" i="19"/>
  <c r="H25" i="19"/>
  <c r="G47" i="19"/>
  <c r="G59" i="19"/>
  <c r="G168" i="19" l="1"/>
  <c r="G16" i="19"/>
  <c r="O15" i="19"/>
  <c r="N15" i="19"/>
  <c r="G32" i="19"/>
  <c r="L17" i="19"/>
  <c r="I126" i="19"/>
  <c r="G274" i="19"/>
  <c r="G132" i="19"/>
  <c r="G249" i="19"/>
  <c r="G198" i="19"/>
  <c r="J29" i="19"/>
  <c r="J17" i="19"/>
  <c r="J15" i="19" s="1"/>
  <c r="H19" i="19"/>
  <c r="G19" i="19" s="1"/>
  <c r="G144" i="19"/>
  <c r="G93" i="19"/>
  <c r="G25" i="19"/>
  <c r="K17" i="19"/>
  <c r="K15" i="19" s="1"/>
  <c r="G23" i="19"/>
  <c r="G139" i="19"/>
  <c r="G88" i="19"/>
  <c r="G146" i="19"/>
  <c r="G78" i="19"/>
  <c r="H24" i="19"/>
  <c r="G24" i="19" s="1"/>
  <c r="G72" i="19"/>
  <c r="L15" i="19" l="1"/>
  <c r="H17" i="19"/>
  <c r="H15" i="19" s="1"/>
  <c r="G126" i="19"/>
  <c r="H29" i="19"/>
  <c r="G29" i="19" s="1"/>
  <c r="G109" i="19" l="1"/>
  <c r="I107" i="19"/>
  <c r="G107" i="19" s="1"/>
  <c r="G100" i="19" s="1"/>
  <c r="I100" i="19" l="1"/>
  <c r="G110" i="19"/>
  <c r="I17" i="19" l="1"/>
  <c r="I15" i="19" l="1"/>
  <c r="G15" i="19" s="1"/>
  <c r="G17" i="19"/>
  <c r="G340" i="19"/>
  <c r="M323" i="19"/>
  <c r="H323" i="19" s="1"/>
  <c r="G323" i="19" l="1"/>
</calcChain>
</file>

<file path=xl/comments1.xml><?xml version="1.0" encoding="utf-8"?>
<comments xmlns="http://schemas.openxmlformats.org/spreadsheetml/2006/main">
  <authors>
    <author>Пользователь</author>
  </authors>
  <commentList>
    <comment ref="H76" authorId="0" shapeId="0">
      <text>
        <r>
          <rPr>
            <b/>
            <sz val="9"/>
            <color indexed="81"/>
            <rFont val="Tahoma"/>
            <family val="2"/>
            <charset val="204"/>
          </rPr>
          <t>Пользователь:</t>
        </r>
        <r>
          <rPr>
            <sz val="9"/>
            <color indexed="81"/>
            <rFont val="Tahoma"/>
            <family val="2"/>
            <charset val="204"/>
          </rPr>
          <t xml:space="preserve">
10 194,5+200 = 10394,5 (по программе) -10 119 822,60 
(по закону о бюджете на дек 2017) = 274,7 с какого мероприятия?</t>
        </r>
      </text>
    </comment>
  </commentList>
</comments>
</file>

<file path=xl/sharedStrings.xml><?xml version="1.0" encoding="utf-8"?>
<sst xmlns="http://schemas.openxmlformats.org/spreadsheetml/2006/main" count="4431" uniqueCount="611">
  <si>
    <t>Наименование государственной программы</t>
  </si>
  <si>
    <t>(указать наименование государственной программы)</t>
  </si>
  <si>
    <t>Ответственный исполнитель</t>
  </si>
  <si>
    <t>(указать наименование исполнительного органа государственной власти  Удмуртской Республики)</t>
  </si>
  <si>
    <t>Код аналитической программной классификации</t>
  </si>
  <si>
    <t>№ п/п</t>
  </si>
  <si>
    <t>Наименование целевого показателя (индикатора)</t>
  </si>
  <si>
    <t>Единица измерения</t>
  </si>
  <si>
    <t>Значения целевых показателей (индикаторов)</t>
  </si>
  <si>
    <t>ГП</t>
  </si>
  <si>
    <t>Пп</t>
  </si>
  <si>
    <t>отчет</t>
  </si>
  <si>
    <t>прогноз</t>
  </si>
  <si>
    <t>07</t>
  </si>
  <si>
    <t>%</t>
  </si>
  <si>
    <t>01</t>
  </si>
  <si>
    <t>02</t>
  </si>
  <si>
    <t>03</t>
  </si>
  <si>
    <t>04</t>
  </si>
  <si>
    <t>Приложение 2</t>
  </si>
  <si>
    <t xml:space="preserve">Ответственный исполнитель </t>
  </si>
  <si>
    <t>ОМ</t>
  </si>
  <si>
    <t>М</t>
  </si>
  <si>
    <t>Министерство социальной защиты населения Удмуртской Республики</t>
  </si>
  <si>
    <t>06</t>
  </si>
  <si>
    <t>05</t>
  </si>
  <si>
    <t>08</t>
  </si>
  <si>
    <t>09</t>
  </si>
  <si>
    <t>Приложение 3</t>
  </si>
  <si>
    <t>Наименование государственной услуги (работы)</t>
  </si>
  <si>
    <t>Наименование показателя, характеризующего объем государственной услуги (работы)</t>
  </si>
  <si>
    <t>Единица измерения объема государственной услуги (работы)</t>
  </si>
  <si>
    <t>Значение показателя объема государственной услуги(работы)</t>
  </si>
  <si>
    <t>Расходы бюджета Удмуртской Республики на оказание государственной услуги (выполнение работы), тыс. рублей</t>
  </si>
  <si>
    <t>Наименование меры                                        государственного регулирования</t>
  </si>
  <si>
    <t>Показатель применения меры</t>
  </si>
  <si>
    <t>2013 г.</t>
  </si>
  <si>
    <t>2014 г.</t>
  </si>
  <si>
    <t>Приложение 5</t>
  </si>
  <si>
    <t>Наименование государственной программы, подпрограммы, основного мероприятия, мероприятия</t>
  </si>
  <si>
    <t>Код бюджетной классификации</t>
  </si>
  <si>
    <t>Код главы</t>
  </si>
  <si>
    <t>Рз</t>
  </si>
  <si>
    <t>Пр</t>
  </si>
  <si>
    <t>ЦС</t>
  </si>
  <si>
    <t>ВР</t>
  </si>
  <si>
    <t>всего</t>
  </si>
  <si>
    <t>Х</t>
  </si>
  <si>
    <t>10</t>
  </si>
  <si>
    <t>Наименование государственной программы, подпрограммы</t>
  </si>
  <si>
    <t>Источник финансирования</t>
  </si>
  <si>
    <t>субвенции из федерального бюджета</t>
  </si>
  <si>
    <t>субсидии и субвенции из федерального бюджета, планируемые к получению</t>
  </si>
  <si>
    <t>Территориальный фонд обязательного медицинского страхования Удмуртской Республики</t>
  </si>
  <si>
    <t>иные источники</t>
  </si>
  <si>
    <t>факт</t>
  </si>
  <si>
    <t>2011 год</t>
  </si>
  <si>
    <t>2012 год</t>
  </si>
  <si>
    <t>Приложение 4</t>
  </si>
  <si>
    <t>Наименование меры государственного регулирования</t>
  </si>
  <si>
    <t>Финансовая оценка результата, тыс. руб.</t>
  </si>
  <si>
    <t>Краткое обоснование необходимости применения меры для достижения целей государственной цели</t>
  </si>
  <si>
    <t>2012 г.</t>
  </si>
  <si>
    <t>Ответственный исполнитель, соисполнитель</t>
  </si>
  <si>
    <t>2016 год</t>
  </si>
  <si>
    <t>2017 год</t>
  </si>
  <si>
    <t>2018 год</t>
  </si>
  <si>
    <t>2019 год</t>
  </si>
  <si>
    <t>2020 год</t>
  </si>
  <si>
    <t>Министерство здравоохранения Удмуртской Республики</t>
  </si>
  <si>
    <t>Агентство печати и массовых коммуникаций Удмуртской Республики</t>
  </si>
  <si>
    <t>Министерство образования и науки Удмуртской Республики</t>
  </si>
  <si>
    <t xml:space="preserve">Прогнозная (справочная) оценка ресурсного обеспечения реализации государственной программы за счет всех источников финансирования </t>
  </si>
  <si>
    <t>бюджет Удмуртской Республики, в том числе:</t>
  </si>
  <si>
    <t>субсидии из федерального бюджета</t>
  </si>
  <si>
    <t xml:space="preserve">«Доступная среда» </t>
  </si>
  <si>
    <t>39</t>
  </si>
  <si>
    <t>2021 год</t>
  </si>
  <si>
    <t>2022 год</t>
  </si>
  <si>
    <t>Цель и задачи государственной программы</t>
  </si>
  <si>
    <t>Министерство по физической культуре, спорту и молодежной политике Удмуртской Республики</t>
  </si>
  <si>
    <t xml:space="preserve">Министерство труда и миграционной политики Удмуртской Республики </t>
  </si>
  <si>
    <t xml:space="preserve">Размещение аудио - и видеоматериалов по вопросам формирования доступной среды и реабилитации инвалидов на республиканских теле- и (или) радиоканалах </t>
  </si>
  <si>
    <t>Повышение доступности и качества реабилитационных услуг (развитие системы реабилитации и социальной интеграции инвалидов)</t>
  </si>
  <si>
    <t xml:space="preserve">Агентство печати и массовых коммуникаций Удмуртской Республики </t>
  </si>
  <si>
    <t>Создание службы «Социального такси» в городах Удмуртской Республики</t>
  </si>
  <si>
    <t>Поддержка программ развития общественных организаций, деятельность которых направлена на развитие видов спорта, включенных в программу паралимпийских и сурдлимпийских игр</t>
  </si>
  <si>
    <t>Создание единой базы персонифицированного учета инвалидов в Удмуртской Республике, формирование и обновление карты доступности объектов и услуг для инвалидов и МГН</t>
  </si>
  <si>
    <t>Создание и сопровождение диспетчерской службы для инвалидов по слуху</t>
  </si>
  <si>
    <t>Информационно-методическое и кадровое обеспечение системы реабилитации и социальной интеграции инвалидов</t>
  </si>
  <si>
    <t>Обучение (профессиональная переподготовка, повышение квалификации) русскому жестовому языку переводчиков в сфере профессиональной коммуникации не слышащих (переводчик жестового языка) и переводчиков в сфере профессиональной коммуникации лиц с нарушением слуха и зрения (слепоглухих), в том числе тифлокомментаторов</t>
  </si>
  <si>
    <t>Организация и проведение республиканских научно-практических конференций, семинаров по проблемам реабилитации и социальной поддержки инвалидов и детей–инвалидов, формирования доступной среды,  а также участие во  Всероссийских конференциях, семинарах по данной проблематике</t>
  </si>
  <si>
    <t xml:space="preserve">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МГН                                                                                                                                                                             </t>
  </si>
  <si>
    <t>Создание детской открытой игровой площадки, адаптированной для детей-инвалидов, в том числе разработка проектно-сметной документации</t>
  </si>
  <si>
    <t xml:space="preserve">Организация субтитрирования и сурдоперевода региональных телевизионных передач </t>
  </si>
  <si>
    <t>к государственной программе
Удмуртской Республики «Доступная среда»</t>
  </si>
  <si>
    <t xml:space="preserve">Ресурсное обеспечение реализации государственной программы за счет средств бюджета Удмуртской Республики  
</t>
  </si>
  <si>
    <t>__________«Доступная среда» _________</t>
  </si>
  <si>
    <t>Доступная среда</t>
  </si>
  <si>
    <t>Министерство труда и миграционной политики Удмуртской Республики</t>
  </si>
  <si>
    <t>Всего</t>
  </si>
  <si>
    <t>__________«Доступная среда»_____________</t>
  </si>
  <si>
    <t>__________«Доступная среда» ______</t>
  </si>
  <si>
    <t>Государственные задания на оказание государственных услуг, выполнение государственных работ государственными учреждениями Удмуртской Республики в рамках государственной программы не формируются</t>
  </si>
  <si>
    <t xml:space="preserve">Министерство образования и науки Удмуртской Республики 
</t>
  </si>
  <si>
    <t xml:space="preserve">к государственной программе </t>
  </si>
  <si>
    <t>Наименование мероприятий</t>
  </si>
  <si>
    <t>Источники финансирования и направления расходов</t>
  </si>
  <si>
    <t>Государственная программа Удмуртской Республики «Доступная среда»</t>
  </si>
  <si>
    <t>Всего, в том числе:</t>
  </si>
  <si>
    <t xml:space="preserve">Федеральный бюджет </t>
  </si>
  <si>
    <t>Бюджет Удмуртской Республики, из них:</t>
  </si>
  <si>
    <t>Бюджет Удмуртской Республики на софинансирование</t>
  </si>
  <si>
    <t>Федеральный бюджет</t>
  </si>
  <si>
    <t>3910000000</t>
  </si>
  <si>
    <t>3920000000</t>
  </si>
  <si>
    <t>3920200000</t>
  </si>
  <si>
    <t>3910100000</t>
  </si>
  <si>
    <t>3910200000</t>
  </si>
  <si>
    <t>3910300000</t>
  </si>
  <si>
    <t>3910400000</t>
  </si>
  <si>
    <t xml:space="preserve">      ___________«Доступная среда»__________</t>
  </si>
  <si>
    <t xml:space="preserve">                                (указать наименование государственной программы)</t>
  </si>
  <si>
    <t xml:space="preserve">2017 год </t>
  </si>
  <si>
    <t xml:space="preserve">2018 год </t>
  </si>
  <si>
    <t xml:space="preserve">2019 год </t>
  </si>
  <si>
    <t xml:space="preserve">2020 год </t>
  </si>
  <si>
    <t>Оценка расходов, тыс. руб.</t>
  </si>
  <si>
    <t>Меры государственного регулирования, подлежащие финансовой оценке  реализации государственной программы, не применяются</t>
  </si>
  <si>
    <t>Взаимодействие с коммерческими организациями, осуществляющими деятельность по организации отдыха и развлечений, спорта и культуры, в части обеспечения закупки оборудования, необходимого для осуществления кинопоказов с подготовленным субтитрированием и тифлокомментированием</t>
  </si>
  <si>
    <t>0</t>
  </si>
  <si>
    <t>1</t>
  </si>
  <si>
    <t>2</t>
  </si>
  <si>
    <t xml:space="preserve">Расходы бюджета Удмуртской Республики, тыс. рублей
</t>
  </si>
  <si>
    <t>Бюджет Удмуртской Республики без софинансирования</t>
  </si>
  <si>
    <t>Бюджет Удмуртской Республики, в том числе:</t>
  </si>
  <si>
    <t>чел.</t>
  </si>
  <si>
    <t xml:space="preserve">Доступная среда </t>
  </si>
  <si>
    <t xml:space="preserve">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t>
  </si>
  <si>
    <t>Организация обучения специалистов организаций социального обслуживания и медицинских организаций по вопросам внедрения современных реабилитационных методик в системе ранней помощи</t>
  </si>
  <si>
    <t>3920100000</t>
  </si>
  <si>
    <t xml:space="preserve">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t>
  </si>
  <si>
    <t>Министерство транспорта и дорожного хозяйства Удмуртской Республики</t>
  </si>
  <si>
    <t>Объем финансирования, тыс. руб.</t>
  </si>
  <si>
    <t>к государственной программе</t>
  </si>
  <si>
    <t>Удмуртской Республики «Доступная среда»</t>
  </si>
  <si>
    <t>Организация и проведение мероприятий профессионально-карьерного сопровождения инвалидов молодого возраста, мероприятий по развитию предпринимательских навыков у инвалидов молодого возраста</t>
  </si>
  <si>
    <t>3</t>
  </si>
  <si>
    <t xml:space="preserve">к государственной программе
</t>
  </si>
  <si>
    <t>-</t>
  </si>
  <si>
    <t xml:space="preserve">Удмуртской Республики «Доступная среда» </t>
  </si>
  <si>
    <t>Обучение (подготовка, переподготовка, повышение квалификации) специалистов организаций спортивной направленности по адаптивной физической культуре и адаптивному спорту среди инвалидов (в том числе детей-инвалидов)</t>
  </si>
  <si>
    <t>Направление на профессиональное обучение и дополнительное профессиональное образование безработных инвалидов молодого возраста</t>
  </si>
  <si>
    <t>Оказание помощи в получении профессионального обучения и дополнительного профессионального образования безработным инвалидам молодого возраста</t>
  </si>
  <si>
    <t>Определение базовых профессиональных организаций для обучения безработных инвалидов молодого возраста по направлениям профессионального обучения и дополнительного профессионального образования</t>
  </si>
  <si>
    <t>Мониторинг профориентационных намерений инвалидов молодого возраста, в том числе обучающихся в старших классах общеобразовательных организаций</t>
  </si>
  <si>
    <t>Разработка проектов делового сотрудничества профессиональных образовательных организаций с работодателями и кадровыми службами предприятий Удмуртской Республики, органов службы занятости населения Удмуртской Республики по обучению и трудоустройству инвалидов</t>
  </si>
  <si>
    <t>подпрограмма «Сопровождение инвалидов молодого возраста при получении ими профессионального образования и содействие в последующем трудоустройстве»</t>
  </si>
  <si>
    <t>Составление индивидуальных профессиональных планов развития инвалидов молодого возраста, выпускающихся из образовательных организаций и оказание содействия в их реализации</t>
  </si>
  <si>
    <t>доля обучающихся инвалидов молодого возраста, принявших участие в профориентационных мероприятиях, в общей численности  обучающихся инвалидов молодого возраста</t>
  </si>
  <si>
    <t>Организация  профориентационного консультирования инвалидов молодого возраста</t>
  </si>
  <si>
    <t>доля инвалидов молодого возраста, получивших мероприятия по сопровождению при трудоустройстве, в общей численности инвалидов молодого возраста, обратившихся в органы службы занятности населения Удмуртской Республики</t>
  </si>
  <si>
    <t>Организация сопровождения при трудоустройстве инвалидам молодого возраста с учетом рекомендуемых в индивидуальной программе реабилитации или абилитации инвалида видов трудовой деятельности</t>
  </si>
  <si>
    <t>Разработка методических материалов по вопросам сопровождения при трудоустройстве инвалидам молодого возраста, выпускающимся из профессиональных образовательных организаций</t>
  </si>
  <si>
    <t xml:space="preserve">                                                                                                                                                                                   _____________________</t>
  </si>
  <si>
    <t>____________________</t>
  </si>
  <si>
    <t>_________________</t>
  </si>
  <si>
    <t>Поддержка учреждений спортивной направленности по адаптивной физической культуре и спорту</t>
  </si>
  <si>
    <t>11</t>
  </si>
  <si>
    <t>Бюджет Удмуртской Республики</t>
  </si>
  <si>
    <t xml:space="preserve">Министерство по физической культуре, спорту и молодежной политике Удмуртской Республики </t>
  </si>
  <si>
    <t xml:space="preserve"> доля приоритетных объектов, доступных для инвалидов и других МГН в сфере социальной защиты, в общем количестве приоритетных объектов в сфере социальной защиты</t>
  </si>
  <si>
    <t xml:space="preserve"> доля детей-инвалидов, которым созданы условия для получения качественного начального общего, основного общего, среднего общего образования, в общей численности детей-инвалидов школьного возраста</t>
  </si>
  <si>
    <t xml:space="preserve"> доля приоритетных объектов органов службы занятости, доступных для инвалидов и других МГН, в общем количестве объектов органов службы занятости</t>
  </si>
  <si>
    <t xml:space="preserve"> доля приоритетных объектов, доступных для инвалидов и других МГН в сфере здравоохранения, в общем количестве приоритетных объектов в сфере здравоохранения</t>
  </si>
  <si>
    <t xml:space="preserve"> доля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дошкольных образовательных организаций</t>
  </si>
  <si>
    <t xml:space="preserve"> доля детей-инвалидов в возрасте от 1,5 до 7 лет, охваченных дошкольным образованием, в общей численности детей-инвалидов данного возраста</t>
  </si>
  <si>
    <t xml:space="preserve"> доля общеобразовательных организаций, в которых создана универсальная безбарьерная среда для инклюзивного образования детей-инвалидов, в общем количестве общеобразовательных организаций</t>
  </si>
  <si>
    <t xml:space="preserve"> доля приоритетных объектов, доступных для инвалидов и других МГН в сфере культуры, в общем количестве приоритетных объектов в сфере культуры</t>
  </si>
  <si>
    <t xml:space="preserve"> доля приоритетных объектов транспортной инфраструктуры, доступных для инвалидов и других МГН, в общем количестве приоритетных объектов транспортной инфраструктуры</t>
  </si>
  <si>
    <t xml:space="preserve"> доля приоритетных объектов, доступных для инвалидов и других МГН в сфере физической культуры и спорта, в общем количестве приоритетных объектов</t>
  </si>
  <si>
    <t xml:space="preserve"> доля специалистов, прошедших обучение и повышение квалификации по вопросам реабилитации и социальной интеграции инвалидов, среди всех специалистов, занятых в этой сфере</t>
  </si>
  <si>
    <t xml:space="preserve"> доля парка подвижного состава автомобильного и городского наземного электрического транспорта общего пользования, оборудованного для перевозки инвалидов и других МГН, в парке этого подвижного состава (автобусного, трамвайного, троллейбусного), в том числе</t>
  </si>
  <si>
    <t xml:space="preserve"> доля парка подвижного состава автомобильного (автобусного) транспорта общего пользования, оборудованного для перевозки инвалидов и других МГН, в парке подвижного состава автомобильного (автобусного) транспорта</t>
  </si>
  <si>
    <t xml:space="preserve"> доля парка подвижного состава городского наземного электрического (троллейбусного) транспорта общего пользования, оборудованного для перевозки инвалидов и других МГН, в парке  подвижного состава городского наземного электрического (троллейбусного) транспорта</t>
  </si>
  <si>
    <t xml:space="preserve"> доля парка подвижного состава  городского наземного электрического (трамвайного) транспорта общего пользования, оборудованного для перевозки инвалидов и других МГН, в парке подвижного состава городского наземного электрического (трамвайного) транспорта </t>
  </si>
  <si>
    <t xml:space="preserve">Министерство социальной  политики и труда Удмуртской Республики </t>
  </si>
  <si>
    <t>Министерство социальной  политики и труда Удмуртской Республики</t>
  </si>
  <si>
    <t>Министерство социальной политики и труда Удмуртской Республики</t>
  </si>
  <si>
    <t>Министерство социальной  политики и труда Удмуртской Республики_____</t>
  </si>
  <si>
    <t>Министерство социальной  политики и труда Удмуртской Республики _____</t>
  </si>
  <si>
    <t>Министерство социальной  политики и труда  Удмуртской Республики</t>
  </si>
  <si>
    <t xml:space="preserve">Министерство социальной  политики и труда Удмуртской Республики
</t>
  </si>
  <si>
    <t>__Министерство социальной  политики и труда Удмуртской Республики ____</t>
  </si>
  <si>
    <t>иные межбюджетные трансферты из федерального бюджета</t>
  </si>
  <si>
    <t>Организация и проведение общественно-просветительских кампаний по распространению идей, принципов и средств формирования доступной среды для инвалидов и других МГН</t>
  </si>
  <si>
    <t>доля выпускников из числа инвалидов молодого возраста, продолживших дальнейшее обучение после получения среднего профессионального образования</t>
  </si>
  <si>
    <t>Содействие организациям, осуществляющим образовательную деятельность, при реализации в указанных организациях практик взаимодействия выпускников из числа инвалидов молодого возраста с работодателями в целях совмещения в учебном процессе теоретической и практической подготовки</t>
  </si>
  <si>
    <t>Привлечение социально ориентированных некоммерческих организаций, являющихся исполнителями общественно полезных услуг, к реализации мероприятий, направленных на сопровождение инвалидов молодого возраста при трудоустройстве</t>
  </si>
  <si>
    <t>Информационное обеспечение в сфере реализации мероприятий, направленных на сопровождение инвалидов молодого возраста при трудоустройстве</t>
  </si>
  <si>
    <t>Ведение персонифицированного учета выпускников из числа инвалидов молодого возраста с учетом их переезда в другой субъект Российской Федерации, передаче этих данных в соответствующие субъекты Российской Федерации (в частности, в случае, если иногородний выпускник, из числа инвалидов молодого возраста по окончании обучения в организации, осуществляющей образовательную деятельность, планирует переезд в целях трудоустройства и дальнейшее проживание в другом субъекте Российской Федерации)</t>
  </si>
  <si>
    <t>Оказание работодателям методической помощи по организации сопровождения инвалидов молодого возраста при трудоустройстве</t>
  </si>
  <si>
    <t>Организация взаимодействия инвалидов молодого возраста с представителем работодателя как на собеседовании, так и при трудоустройстве (при необходимости предоставление услуг по переводу русского жестового языка)</t>
  </si>
  <si>
    <t xml:space="preserve">Министерство социальной политики и труда Удмуртской Республики </t>
  </si>
  <si>
    <t xml:space="preserve">подпрограмма «Сопровождение инвалидов молодого возраста при получении ими профессионального образования и содействие в последующем трудоустройстве»
</t>
  </si>
  <si>
    <t>Внебюджетные источники</t>
  </si>
  <si>
    <t>Разработка и реализация программ перехода детей в систему дошкольного образования</t>
  </si>
  <si>
    <t>Создание и организация деятельности региональных ресурсных и стажировочных центров по оказанию услуг ранней помощи</t>
  </si>
  <si>
    <t>Укомплектование организаций, осуществляющих социальную и профессиональную реабилитацию инвалидов, в том числе детей-инвалидов, специалистами соответствующего профиля</t>
  </si>
  <si>
    <t>Обучение инвалидов, в том числе детей-инвалидов, и членов их семей навыкам ухода, подбору и пользованию техническими средствами реабилитации, реабилитационным навыкам, в том числе обучение слепоглухих инвалидов пользованию вспомогательными средствами для коммуникации и информации</t>
  </si>
  <si>
    <t>Организация работы центров проката технических средств реабилитации для инвалидов, в том числе для детей-инвалидов</t>
  </si>
  <si>
    <t xml:space="preserve">Привлечение к оказанию услуг ранней помощи детям от 0 до 3 лет и семьям, их воспитывающим, некомерческих организаций, представителей социально ответственного бизнеса, родительских сообществ, благотворительных фондов, оказание им всесторонней поддержки </t>
  </si>
  <si>
    <t>Разработка и реализация программ обучения родителей (законных представителей), воспитывающих детей-инвалидов и детей с ОВЗ, способам ухода и методам абилитации и реабилитации на дому, в том числе посредством обеспечения доступа к интернет-ресурсам для осуществления дистанционного обучения и сопровождения родителей</t>
  </si>
  <si>
    <t>Внедрение примерной модели межведомственного взаимодействия организаций, обеспечивающей реализацию ранней помощи, преемственность в работе с инвалидами, в том числе с детьми-инвалидами, и их сопровождение</t>
  </si>
  <si>
    <t>Внедрение и апробация современных методических, методологических, технических документов (типовая программа ранней помощи, методики,  примерные стандарты, регламенты, положения), направленных на формирование службы ранней помощи</t>
  </si>
  <si>
    <t>Внедрение и апробация современных методических, методологических, технических документов (типовая программа комплексной реабилитации, методики,  примерные стандарты, регламенты, положения), направленных на развитие системы комплексной реабилитации и абилитации инвалидов, в том числе детей-инвалидов</t>
  </si>
  <si>
    <t>Организация сопровождаемого содействия занятости инвалидов с учетом стойких нарушений функций организма и ограничений жизнедеятельности, включая сопровождение инвалида молодого возраста при трудоустройстве</t>
  </si>
  <si>
    <t>Организация профориентации лиц с ограниченными возможностями здоровья и детей-инвалидов в дошкольных образовательных организациях и общеобразовательных организациях с учетом возможности использования дистанционных образовательных технологий</t>
  </si>
  <si>
    <t xml:space="preserve">Организация и проведение мониторинга развития системы ранней помощи </t>
  </si>
  <si>
    <t>Организация своевременного выявления детей с ограниченными возможностями здоровья, детей с риском развития инвалидности</t>
  </si>
  <si>
    <t>Организация основных направлений реабилитации и абилитации инвалидов, в том числе детей-инвалидов, включая социокультурную реабилитацию и абилитацию</t>
  </si>
  <si>
    <t>Формирование предложений по нормативам обеспеченности организациями, осуществляющими реабилитационные и абилитационные мероприятия инвалидам и детям-инвалидам, в Удмуртской Республике</t>
  </si>
  <si>
    <t>Формирование и ведение реестра реабилитационных, абилитационных мероприятий, услуг сопровождения, а также организаций, предоставляющих указанные услуги инвалидам, в том числе детям-инвалидам</t>
  </si>
  <si>
    <t>Организация взаимодействия федеральных государственных учреждений медико-социальной экспертизы, органов службы занятости и органов социальной защиты населения по трудоустройству инвалидов</t>
  </si>
  <si>
    <t>Формирование условий для развития системы комплексной реабилитации и абилитации инвалидов, в том числе детей-инвалидов, а также ранней помощи в субъекте Российской Федерации</t>
  </si>
  <si>
    <t>12</t>
  </si>
  <si>
    <t>13</t>
  </si>
  <si>
    <t>14</t>
  </si>
  <si>
    <t>15</t>
  </si>
  <si>
    <t>16</t>
  </si>
  <si>
    <t>Проведение конкурса профессионального мастерства «Абилимпикс» в Удмуртской Республике, а также участие Удмуртской Республики в Национальном конкурсе профессионального мастерства «Абилимпикс»</t>
  </si>
  <si>
    <t xml:space="preserve"> Направление на профессиональное обучение и дополнительное профессиональное образование безработных инвалидов молодого возраста</t>
  </si>
  <si>
    <t xml:space="preserve"> Организация профессиональной ориентации инвалидов молодого возраста</t>
  </si>
  <si>
    <t xml:space="preserve">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МГН</t>
  </si>
  <si>
    <t>доля инвалидов, в отношении которых осуществлялись мероприятия по реабилитации и (или) абилитации, в общей численности инвалидов в Удмуртской Республике, имеющих такие рекомендации в индивидуальной программе реабилитации или абилитации (взрослые)</t>
  </si>
  <si>
    <t>доля инвалидов, в отношении которых осуществлялись мероприятия по реабилитации и (или) абилитации, в общей численности инвалидов в Удмуртской Республике, имеющих такие рекомендации в индивидуальной программе реабилитации или абилитации (дети)</t>
  </si>
  <si>
    <t>доля реабилитационных организаций, подлежащих включению в систему комплексной реабилитации и абилитации инвалидов, в том числе детей-инвалидов, в Удмуртской Республике, в общем числе реабилитационных организаций, расположенных на территории Удмуртской Республики</t>
  </si>
  <si>
    <t>доля занятых инвалидов трудоспособного возраста в общей численности инвалидов трудоспособного возраста в Удмуртской Республике</t>
  </si>
  <si>
    <t>доля семей в Удмуртской Республике, включенных в программы ранней помощи, удовлетворенных качеством услуг ранней помощи</t>
  </si>
  <si>
    <t>доля специалистов в Удмуртской Республике, обеспечивающих оказание реабилитационных и (или) абилитационных мероприятий инвалидам, в том числе детям-инвалидам, прошедших обучение по программам повышения квалификации и профессиональной переподготовки специалистов, в том числе по применению методик по реабилитации и абилитации инвалидов, в общей численности таких специалистов в Удмуртской Республике</t>
  </si>
  <si>
    <t>Распространение среди населения информационных материалов по возможно более раннему выявлению признаков нарушения функций организма, в том числе психического, с целью оказания ранней помощи и профилактики инвалидности</t>
  </si>
  <si>
    <t>Организация комплексного сопровождения детей с тяжелыми множественными нарушениями развития, в том числе с расстройствами аутистического спектра</t>
  </si>
  <si>
    <t>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в Удмуртской Республике</t>
  </si>
  <si>
    <t xml:space="preserve">Сопровождение инвалидов молодого возраста при получении ими профессионального образования и содействие в последующем трудоустройстве
</t>
  </si>
  <si>
    <t>3930200000</t>
  </si>
  <si>
    <t>3930000000</t>
  </si>
  <si>
    <t xml:space="preserve">Министерство образования и науки Удмуртской Республики </t>
  </si>
  <si>
    <t>Внебюджетные источники (справочно)</t>
  </si>
  <si>
    <t>Бюджеты муниципальных образований Удмуртской Республики (справочно)</t>
  </si>
  <si>
    <t>2023 год</t>
  </si>
  <si>
    <t>2024 год</t>
  </si>
  <si>
    <t>2025 год</t>
  </si>
  <si>
    <t>Адаптация объектов профессионального образования   с целью обеспечения доступности для инвалидов и другие мероприятия в рамках реализации государственной программы Российской Федерации «Доступная среда»</t>
  </si>
  <si>
    <t>доля занятых инвалидов молодого возраста, нашедших работу по прошествии 6 месяцев и более после получения образования по образовательным программам среднего профессионального образования, в общей численности выпускников 2016 года и последующих годов (до отчетного включительно), являющихся инвалидами молодого возраста</t>
  </si>
  <si>
    <t>доля занятых инвалидов молодого возраста, нашедших работу по прошествии 6 месяцев и более после прохождения профессионального обучения, в общей численности выпускников 2016 года и последующих годов (до отчетного включительно), являющихся инвалидами молодого возраста</t>
  </si>
  <si>
    <t>доля выпускников из числа инвалидов молодого возраста, продолживших дальнейшее обучение после получения среднего профессионального образования, в общей численности выпускников 2016 года и последующих годов (до отчетного периода включительно), являющихся инвалидами молодого возраста</t>
  </si>
  <si>
    <t>доля работающих в отчетном периоде инвалидов в общей численности инвалидов трудоспособного возраста в Удмуртской Республике</t>
  </si>
  <si>
    <t>доля занятых инвалидов молодого возраста, нашедших работу по прошествии 6 месяцев и более после получения высшего образования</t>
  </si>
  <si>
    <t>доля занятых инвалидов молодого возраста, нашедших работу по прошествии 6 месяцев  и более после получения среднего профессионального образования</t>
  </si>
  <si>
    <t>доля выпускников из числа инвалидов молодого возраста, продолживших дальнейшее обучение после получения высшего образования</t>
  </si>
  <si>
    <t xml:space="preserve">количество выпускников, прошедших обучение  по образовательным программам высшего образования  </t>
  </si>
  <si>
    <t xml:space="preserve">количество выпускников, прошедших обучение  по образовательным программам среднего профессионального образования </t>
  </si>
  <si>
    <t>Оснащение организаций, осуществляющих социальную и профессиональную реабилитацию инвалидов, в том числе детей-инвалидов, реабилитационным оборудованием</t>
  </si>
  <si>
    <t>Оснащение реабилитационным оборудованием организаций и реабилитационных центров (отделений) для оказания услуг ранней помощи детям-инвалидам и детям с ограниченными возможностями здоровья в возрасте от 0 до 3 лет</t>
  </si>
  <si>
    <t>Министерство культуры Удмуртской Республики</t>
  </si>
  <si>
    <t xml:space="preserve">Министерство культуры Удмуртской Республики </t>
  </si>
  <si>
    <t>к постановлению Правительства</t>
  </si>
  <si>
    <t>Удмуртской Республики</t>
  </si>
  <si>
    <t>от «__»________ 2019 года № __</t>
  </si>
  <si>
    <t>«Приложение 1</t>
  </si>
  <si>
    <t>Мониторинг деятельности организаций, осуществляющих образовательную деятельность по образовательным программам среднего профессионального образования, по вопросам приема, обучения обучающихся с инвалидностью и обеспечения специальных условий для получения ими профессионального образования, а также их последующего трудоустройства</t>
  </si>
  <si>
    <t>Проведение семинаров (вебинаров) для педагогических работников и родителей по вопросам профессиональной ориентации и получения профессионального образования инвалидами молодого возраста</t>
  </si>
  <si>
    <t>Информирование об условиях получения профессионального образования, профессиях, специальностях, реализуемых в организациях, осуществляющих образовательную деятельность по образовательным программам среднего профессионального  образования</t>
  </si>
  <si>
    <t xml:space="preserve"> о составе и значениях целевых показателей (индикаторов) государственной программы </t>
  </si>
  <si>
    <t>» .</t>
  </si>
  <si>
    <t>».</t>
  </si>
  <si>
    <t>Осуществление взаимодействия с инвалидами молодого возраста с целью уточнения их пожеланий и готовности к реализации мер по трудоустройству, выявления барьеров, препятствующих трудоустройству, информирования их об имеющихся возможностях содействия занятости, содействия в составлении резюме и направлении его работодателям</t>
  </si>
  <si>
    <t>Организация работы «горячей линии» в Удмуртской Республике по вопросам приема в организации, осуществляющие образовательную деятельность по образовательным программам среднего профессионального образования, инвалидов молодого возраста</t>
  </si>
  <si>
    <t>применения мер государственного регулирования в сфере реализации государственной программы</t>
  </si>
  <si>
    <t>ОЦЕНКА</t>
  </si>
  <si>
    <t>«Приложение 4</t>
  </si>
  <si>
    <t xml:space="preserve"> сводных показателей государственных заданий на оказание государственных услуг, выполнение государственных работ государственными учреждениями Удмуртской Республики по государственной программе
</t>
  </si>
  <si>
    <t>ПРОГНОЗ</t>
  </si>
  <si>
    <t xml:space="preserve"> «Приложение 5</t>
  </si>
  <si>
    <t xml:space="preserve"> «Приложение 6</t>
  </si>
  <si>
    <t>___________</t>
  </si>
  <si>
    <t>«Приложение 7</t>
  </si>
  <si>
    <t>ОБЪЕМ</t>
  </si>
  <si>
    <t>Государственная программа «Доступная среда»</t>
  </si>
  <si>
    <t>доля инвалидов, принятых на обучение по образовательным программам среднего профессионального образования (по отношению к значению показателя предыдущего года)</t>
  </si>
  <si>
    <t>доля студентов из числа инвалидов, обучавшихся по образовательным программам среднего профессионального образования, выбывших по причине академической неуспеваемости</t>
  </si>
  <si>
    <t xml:space="preserve">Организация обучения (профессиональная переподготовка, повышение квалификации) специалистов, предоставляющих услуги реабилитации и абилитации инвалидов, в том числе детей-инвалидов, сопровождаемого проживания, ранней помощи </t>
  </si>
  <si>
    <t>бюджеты муниципальных образований в Удмуртской Республике</t>
  </si>
  <si>
    <t>Разработка проектно-сметной документации, проведение государственной экспертизы проекта, проведение паспортизации, технический надзор за выполнением строительно-монтажных работ по адаптации учреждений с целью доступности для инвалидов (строительство лифтовой шахты и монтаж лифтового оборудования,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t>
  </si>
  <si>
    <t>Адаптация спортивных объектов с учетом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приобретение специализированного спортивного инвентаря, тренажеров, переоборудование санитарно-бытовых помещений и другие)</t>
  </si>
  <si>
    <t>Адаптация учреждений культуры с целью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t>
  </si>
  <si>
    <t>Адаптация учреждений службы занятости с целью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t>
  </si>
  <si>
    <t>Оборудование пешеходных и транспортных коммуникаций, остановок общественного пассажирского транспорта (установка пандусов, средств ориентации, тактильной плитки, занижение бордюрного камня, приобретение специализированного электротранспорта, приобретение подвижного состава (автобусов) общего пользования и другие)</t>
  </si>
  <si>
    <t>Обеспечение учреждений культуры (музеи, театры, выставочные залы, библиотеки) оборудованием, адаптированным для инвалидов (описание объектов искусства шрифтом Брайля, голосовое дублирование, индивидуальные беспроводные устройства, компьютеры с экранным доступом для инвалидов по зрению и другие)</t>
  </si>
  <si>
    <t>Проведение совместных мероприятий инвалидов и их сверстников, не имеющих группу инвалидности (фестивали, конкурсы, выставки, спартакиады, молодежные лагеря, форумы и другие)</t>
  </si>
  <si>
    <t>Создание в дошкольных образовательных, общеобразовательных организациях, организациях дополнительного образования детей  универсальной безбарьерной среды, позволяющей обеспечить полноценную интеграцию детей-инвалидов с обществом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 приобретение специального учебного, реабилитационного, компьютерного оборудования, автотранспорта для перевозки детей-инвалидов</t>
  </si>
  <si>
    <t>Адаптация медицинских организаций с целью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t>
  </si>
  <si>
    <t>Адаптация организаций социального обслуживания с целью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оснащение специализи-рованным оборудованием, в том числе реабилитационным и другие)</t>
  </si>
  <si>
    <t>Оснащение специальным оборудованием зданий государственных органов для удобства и комфорта мест оказания государственных услуг инвалидам (установка подъемного устройства в здании Министерства социальной политики и труда  УР по адресу: г. Ижевск ул. Ломоносова, д. 5, в том числе проведение государственной экспертизы проекта, авторский и технический надзор за выполнением строительно-монтажных работ, приобретение и монтаж лифтового оборудования, подъемных устройств, информационных табло с тактильной пространственно-рельефной информацией,  переоборудование санитарно-бытовых помещений  и другие) и автотранспортом</t>
  </si>
  <si>
    <t>Оснащение специализированным оборудованием, в том числе реабилитационным, организаций социального обслуживания (индивидуальные подъемники для инвалидов, трансформируемые столы с изменением угла наклона, приобретение специализированного автотранспорта для инвалидов  и другие)</t>
  </si>
  <si>
    <t>Организация межведомственной системы профилактики детской инвалидности путем развития службы раннего вмешательства</t>
  </si>
  <si>
    <t>Оснащение реабилитационным оборудованием реабилитационных центров (отделений) для детей и подростков с ограниченными возможностями</t>
  </si>
  <si>
    <t>Оснащение медицинским, реабилитационным оборудованием медицинских организаций</t>
  </si>
  <si>
    <t>Организация межведомственного взаимодействия и профессионального сотрудничества в ранней коррекционной и реабилитационной работе с детьми-инвалидами, детьми с ограниченными возможностями здоровья и семьями, их воспитывающими</t>
  </si>
  <si>
    <t>3920600000</t>
  </si>
  <si>
    <t>3930100000</t>
  </si>
  <si>
    <t>Организация сопровождения при трудоустройстве инвалидов молодого возраста с учетом рекомендуемых в индивидуальной программе реабилитации или абилитации инвалида видов трудовой деятельности</t>
  </si>
  <si>
    <t>Формирование доступного маршрута передвижения до места работы и оказание помощи в его освоении</t>
  </si>
  <si>
    <t>Анализ вакансий, в том числе на квотируемые рабочие места (информация о которых доступна в информационно-аналитической системе «Работа в России»), проведение необходимых консультаций с работодателями для подбора возможных предложений по трудоустройству инвалида молодого возраста</t>
  </si>
  <si>
    <t>Реализация  с учетом рекомендуемых в индивидуальной программе реабилитации или адилитации инвалида показанных (противопоказанных) видов трудовой деятельности мероприятий, направленных на сопровождение инвалидов молодого возраста при трудоустройстве, включая возможность получения помощи наставника, определяемого работодателем. Помощь наставником может осуществляться по следующим направлениям: содействие в осовоении трудовых обязанностей; внесение работодателю предложений по вопросам, связанным с сосзданием инвалиду молодого возраста условий доступности рабочего места и его дополнительного оснащения с учетом имеющихся у инвалида молодого возраста ограничений жизнедеятельности</t>
  </si>
  <si>
    <t>Формирование условий для повышения уровня профессионального развития и занятости, включая сопровождаемое содействие занятости, инвалидов, в том числе детей-инвалидов, в Удмуртской Республике</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</si>
  <si>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(далее - МГН)</t>
  </si>
  <si>
    <t xml:space="preserve"> Повышение уровня доступности приоритетных объектов и услуг в приоритетных сферах жизнедеятельности инвалидов и других МГН</t>
  </si>
  <si>
    <t xml:space="preserve"> Определение потребности в реабилитационных и абилитационных услугах, услугах ранней помощи в субъекте Российской Федерации</t>
  </si>
  <si>
    <t>Федеральный бюджет (субсидия Минпросвещения РФ)</t>
  </si>
  <si>
    <t>Бюджет Удмуртской Республики (на софинансирование мероприятий, на которые предоставляется субсидия Минпросвещения РФ)</t>
  </si>
  <si>
    <t>Создание в субъекте Российской Федерации базовой профессиональной образовательной организации, обеспечивающей поддержку функционирования региональной системы инклюзивного среднего профессионального образования инвалидов и лиц с ограниченными возможностями здоровья в субъекте Российской Федерации</t>
  </si>
  <si>
    <t xml:space="preserve">Подпрограмма  «Совершенствование системы комплексной реабилитации и абилитации инвалидов»  </t>
  </si>
  <si>
    <t>подпрограмма  «Совершенствование системы комплексной реабилитации и абилитации инвалидов»</t>
  </si>
  <si>
    <t xml:space="preserve">Совершенствование системы комплексной реабилитации и абилитации инвалидов </t>
  </si>
  <si>
    <t>оценка</t>
  </si>
  <si>
    <t xml:space="preserve">доля инвалидов, трудоустроенных органами службы занятости населения Удмуртской Республики, в общем числе инвалидов, обратившихся в органы службы занятости населения Удмуртской Республики </t>
  </si>
  <si>
    <t>Разработка адаптированных образовательных программ для обучения инвалидов молодого возраста в условиях инклюзивного профессионального образования</t>
  </si>
  <si>
    <t>доля детей целевой группы, получивших услуги ранней помощи, в общем числе детей в Удмуртской Республике, нуждающихся в получении таких услуг</t>
  </si>
  <si>
    <t>3) 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сопровождаемого проживания инвалидов в Удмуртской Республике;</t>
  </si>
  <si>
    <t>4) формирование условий для развития системы комплексной реабилитации и абилитации инвалидов, в том числе детей-инвалидов, а также ранней помощи, сопровождаемого проживания инвалидов в Удмуртской Республике</t>
  </si>
  <si>
    <t>число инвалидов, получающих услуги в рамках сопровождаемого проживания</t>
  </si>
  <si>
    <t>Мониторинг действующих нормативных правовых актов по организации системы комплексной реабилитации и абилитации инвалидов, в том числе детей-инвалидов, подготовка предложений по разработке дополнительных документов</t>
  </si>
  <si>
    <t>Мониторинг действующих нормативных правовых актов в сфере организации системы ранней помощи, подготовка предложений по разработке дополнительных документов</t>
  </si>
  <si>
    <t>Информирование  инвалидов молодого возраста о состоянии рынка труда, вакансиях, услугах службы занятости населения как на базе организаций, осуществляющих образовательную деятельность, так и с использованием возможностей информационно-телекоммуникационной сети «Интернет», средств массовой информации, многофункциональных центров предоставления государственных и муниципальных услуг в форме профессиональной ориентации, организации стажировок и др.</t>
  </si>
  <si>
    <t>01,02, 03,04</t>
  </si>
  <si>
    <t>240, 612, 622, 870</t>
  </si>
  <si>
    <t>240, 520</t>
  </si>
  <si>
    <t>612, 622</t>
  </si>
  <si>
    <t>240, 612, 622</t>
  </si>
  <si>
    <t>120, 240, 622</t>
  </si>
  <si>
    <t>240, 622</t>
  </si>
  <si>
    <t>622</t>
  </si>
  <si>
    <t>612</t>
  </si>
  <si>
    <t>ресурсного обеспечения подпрограммы «Совершенствование системы комплексной реабилитации и абилитации инвалидов» государственной программы Удмуртской Республики «Доступная среда»</t>
  </si>
  <si>
    <t>Федеральный бюджет (субсидия Минтруда РФ)</t>
  </si>
  <si>
    <t xml:space="preserve">Агентство печати и массовых коммуникаций Удмуртской Республики
</t>
  </si>
  <si>
    <t xml:space="preserve">Министерство здравоохранения Удмуртской Республики </t>
  </si>
  <si>
    <t xml:space="preserve"> доля инвалидов, положительно оценивающих отношение населения к проблемам инвалидов, в общей численности опрошенных инвалидов</t>
  </si>
  <si>
    <t xml:space="preserve">                                             СВЕДЕНИЯ</t>
  </si>
  <si>
    <t>2017                   год</t>
  </si>
  <si>
    <t>2019               год</t>
  </si>
  <si>
    <t>2020                год</t>
  </si>
  <si>
    <t>2021            год</t>
  </si>
  <si>
    <t>2022             год</t>
  </si>
  <si>
    <t>2023             год</t>
  </si>
  <si>
    <t>2024            год</t>
  </si>
  <si>
    <t>2025             год</t>
  </si>
  <si>
    <t xml:space="preserve">доля детей-инвалидов в возрасте от 5 до             18 лет, получающих дополнительное образование, в общей численности детей-инвалидов данного возраста </t>
  </si>
  <si>
    <t xml:space="preserve"> доля лиц с ограниченными возможностями здоровья и инвалидов от              6 до 18 лет, систематически занимающихся физической культурой и спортом, в общей численности этой категории населения</t>
  </si>
  <si>
    <t>2) формирование условий для повышения уровня профессионального развития и занятости, включая сопровождаемое содействие занятости, инвалидов, в том числе детей-инвалидов, в Удмуртской Республике;</t>
  </si>
  <si>
    <t xml:space="preserve">Цель:                                                                     создание правовых, экономических и институциональных условий, способствующих интеграции инвалидов в общество и повышению уровня их жизни.           Задачи:
1) обеспечение равного доступа инвалидов к приоритетным объектам и услугам в приоритетных сферах жизнедеятельности инвалидов и других маломобильных групп населения                                              (далее – МГН);
2) обеспечение равного доступа инвалидов к реабилитационным и абилитационным услугам, включая обеспечение равного доступа  к профессиональному образованию;
3) обеспечение равного доступа инвалидов молодого возраста к профессиональному развитию и трудоустройству
</t>
  </si>
  <si>
    <t xml:space="preserve">Цель:
повышение уровня доступности приоритетных объектов и услуг в приоритетных сферах жизнедеятельности инвалидов и других МГН  в Удмуртской Республике.                                               Задачи:                                                                      1) формирование условий для беспрепятственного доступа инвалидов и других МГН к приоритетным объектам и услугам в сфере социальной защиты, занятости, здравоохранения, культуры, образования, транспортной и пешеходной инфраструктур, информации и связи, физической культуры и спорта;
2) оценка состояния доступности приоритетных объектов и услуг и формирование нормативно-правовой и методической базы по обеспечению доступности приоритетных объектов и услуг в приоритетных сферах жизнедеятельности инвалидов и других МГН;
3) повышение доступности и качества реабилитационных услуг (развитие системы реабилитации и социальной интеграции инвалидов);
4) информационно-методическое и кадровое обеспечение системы реабилитации и социальной интеграции инвалидов;
5) формирование условий для просвещенности граждан в вопросах инвалидности и устранения барьеров во взаимоотношениях с другими людьми
</t>
  </si>
  <si>
    <t>Цель: 
повышение уровня обеспеченности инвалидов, в том числе детей-инвалидов, реабилитационными и абилитационными услугами, ранней помощью, а также уровня профессионального развития и занятости, включая содействие занятости, инвалидов, в том числе детей-инвалидов, развития сопровождаемого проживания инвалидов в Удмуртской Республике.                                                                                           
Задачи:
1) определение потребности инвалидов, в том числе детей-инвалидов, в реабилитационных и абилитационных услугах, услугах ранней помощи, получении услуг в рамках развития сопровождаемого проживания в Удмуртской Республике;</t>
  </si>
  <si>
    <r>
      <t xml:space="preserve">Цель:                                                    формирование условий для повышения уровня занятости инвалидов молодого возраста в Удмуртской Республике, а также уровня их профессионального развития.
Задачи:
1) организация сопровождения при трудоустройстве инвалидов молодого возраста;
2) создание специальных условий для получения профессионального образования инвалидами молодого возраста;
3) </t>
    </r>
    <r>
      <rPr>
        <b/>
        <sz val="12"/>
        <rFont val="Times New Roman"/>
        <family val="1"/>
        <charset val="204"/>
      </rPr>
      <t>у</t>
    </r>
    <r>
      <rPr>
        <sz val="12"/>
        <rFont val="Times New Roman"/>
        <family val="1"/>
        <charset val="204"/>
      </rPr>
      <t xml:space="preserve">величение числа инвалидов молодого возраста, принятых на обучение по образовательным программам высшего и среднего профессионального образования; 
4) увеличение числа инвалидов молодого возраста, принявших участие в профориентационном консультировании
</t>
    </r>
  </si>
  <si>
    <t>доля выпускников-инвалидов 9 и                          11 классов, охваченных профориентационной работой, в общей численности выпускников-инвалидов</t>
  </si>
  <si>
    <t>доля занятых инвалидов молодого возраста, нашедших работу в течение                    3 месяцев после получения образования по образовательным программам среднего профессионального образования, в общей численности выпускников текущего года, являющихся инвалидами молодого возраста</t>
  </si>
  <si>
    <t>доля занятых инвалидов молодого возраста, нашедших работу в течение                    6 месяцев после получения образования по образовательным программам среднего профессионального образования, в общей численности выпускников текущего года, являющихся инвалидами молодого возраста</t>
  </si>
  <si>
    <t>доля занятых инвалидов молодого возраста, нашедших работу в течение                    3 месяцев после освоения дополнительных профессиональных программ (программ повышения квалификации и программ профессиональной переподготовки), в общей численности выпускников текущего года, являющихся инвалидами молодого возраста</t>
  </si>
  <si>
    <t>доля занятых инвалидов молодого возраста, нашедших работу в течение                  6 месяцев после освоения дополнительных профессиональных программ (программ повышения квалификации и программ профессиональной переподготовки), в общей численности выпускников текущего года, являющихся инвалидами молодого возраста</t>
  </si>
  <si>
    <t> доля инвалидов в возрасте 15 – 18 лет, принятых на обучение по образовательным программам высшего образования, в общей численности инвалидов данного возраста</t>
  </si>
  <si>
    <t>доля занятых инвалидов молодого возраста, нашедших работу в течение                      3 месяцев после поле прохождения профессионального обучения, в общей численности выпускников текущего года, являющихся инвалидами молодого возраста</t>
  </si>
  <si>
    <t>доля занятых инвалидов молодого возраста, нашедших работу в течение                    6 месяцев после прохождения профессионального обучения, в общей численности выпускников текущего года, являющихся инвалидами молодого возраста</t>
  </si>
  <si>
    <t>доля инвалидов в возрасте 19 – 24 лет, принятых на обучение по образовательным программам высшего образования, в общей численности инвалидов данного возраста</t>
  </si>
  <si>
    <t>доля инвалидов в возрасте 25 – 44 лет, принятых на обучение  по образовательным программам высшего образования, в общей численности инвалидов данного возраста</t>
  </si>
  <si>
    <t xml:space="preserve">доля инвалидов в возрасте 15 – 18 лет, принятых на обучение  по образовательным программам среднего профессионального образования, в общей численности инвалидов данного возраста </t>
  </si>
  <si>
    <t> доля инвалидов в возрасте 19 – 24 лет, принятых на обучение  по образовательным программам среднего профессионального образования, в общей численности инвалидов данного возраста</t>
  </si>
  <si>
    <t>доля инвалидов в возрасте 15 – 18 лет, обучающихся по образовательным программам высшего образования, в общей численности инвалидов данного возраста</t>
  </si>
  <si>
    <t>доля инвалидов в возрасте 19 – 24 лет, обучающихся по образовательным программам высшего образования, в общей численности инвалидов данного возраста</t>
  </si>
  <si>
    <t>доля инвалидов в возрасте 25 – 44 лет, принятых на обучение  по образовательным программам среднего профессионального образования, в общей численности инвалидов данного возраста</t>
  </si>
  <si>
    <t>доля инвалидов в возрасте 25 – 44 лет, обучающихся по образовательным программам высшего образования, в общей численности инвалидов данного возраста</t>
  </si>
  <si>
    <t>доля инвалидов в возрасте 15 – 18 лет, обучающихся по образовательным программам среднего профессионального образования, в общей численности инвалидов данного возраста</t>
  </si>
  <si>
    <t>доля инвалидов в возрасте 19 – 24 лет, обучающихся по образовательным программам среднего профессионального образования, в общей численности инвалидов данного возраста</t>
  </si>
  <si>
    <t>доля инвалидов в возрасте 25 – 44 лет, обучающихся по образовательным программам среднего профессионального образования, в общей численности инвалидов данного возраста</t>
  </si>
  <si>
    <t>доля инвалидов в возрасте 19 – 24 лет, успешно завершивших обучение по образовательным программам высшего образования, от числа принятых на обучение в соответствующем году</t>
  </si>
  <si>
    <t>доля инвалидов в возрасте 25 – 44 лет, успешно завершивших обучение по образовательным программам высшего образования, от числа принятых на обучение в соответствующем году</t>
  </si>
  <si>
    <t>доля инвалидов в возрасте 15 – 18 лет, успешно завершивших обучение по образовательным программам среднего профессионального образования, от числа принятых на обучение в соответствующем году</t>
  </si>
  <si>
    <t>доля инвалидов в возрасте 19 – 24 лет, успешно завершивших обучение по образовательным программам среднего профессионального образования, от числа принятых на обучение в соответствующем году</t>
  </si>
  <si>
    <t>доля инвалидов в возрасте 25 – 44 лет, успешно завершивших обучение по образовательным программам среднего профессионального образования, от числа принятых на обучение в соответствующем году</t>
  </si>
  <si>
    <t>доля занятых инвалидов молодого возраста, нашедших работу в течение                    3 месяцев после получения высшего образования</t>
  </si>
  <si>
    <t>доля занятых инвалидов молодого возраста, нашедших работу в течение                      3 месяцев после получения среднего профессионального образования</t>
  </si>
  <si>
    <t>доля занятых инвалидов молодого возраста, нашедших работу в течение                     6 месяцев после получения высшего образования</t>
  </si>
  <si>
    <t>доля занятых инвалидов молодого возраста, нашедших работу в течение                     6 месяцев после получения среднего профессионального образования</t>
  </si>
  <si>
    <t>Бюджеты муниципальных образований в Удмуртской Республике</t>
  </si>
  <si>
    <t>Организация межведомственного взаимодействия и профессионального сотрудничества в ранней коррекционной и реабилитационной работе с детьми-инвалидами, детьми с ограниченными возможностями здоровья и семьями их воспитывающими</t>
  </si>
  <si>
    <t xml:space="preserve">Подпрограмма  «Совершенствование системы комплексной реабилитации и абилитации инвалидов» </t>
  </si>
  <si>
    <t>ИТОГО по государственной программе</t>
  </si>
  <si>
    <t>3930300000</t>
  </si>
  <si>
    <t>Организация профессиональной ориентации инвалидов молодого возраста</t>
  </si>
  <si>
    <t>3920500000</t>
  </si>
  <si>
    <t>3920400000</t>
  </si>
  <si>
    <t>3920300000</t>
  </si>
  <si>
    <t>Определение потребности инвалидов, в том числе детей-инвалидов, в реабилитационных и абилитационных услугах, услугах ранней помощи в субъекте Российской Федерации</t>
  </si>
  <si>
    <t>Повышение уровня доступности приоритетных объектов и услуг в приоритетных сферах жизнедеятельности инвалидов и других МГН</t>
  </si>
  <si>
    <t>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(далее - МГН)</t>
  </si>
  <si>
    <t>доля доступных для инвалидов и других МГН приоритетных объектов социальной, транспортной, инженерной инфраструктур в общем количестве приоритетных объектов</t>
  </si>
  <si>
    <t>Разработка и внедрение технологий комплексной диагностики ребёнка в раннем возрасте,формирование модели выявления  детей, нуждающихся в ранней помощи и сопровождении</t>
  </si>
  <si>
    <t>Подготовка и принятие нормативных правовых актов по организации системы комплексной реабилитации и абилитации инвалидов, в том числе детей-инвалидов в Удмуртской Республике</t>
  </si>
  <si>
    <t>Подготовка и принятие нормативных правовых актов для обеспечения развития системы ранней помощи в Удмуртской Республике</t>
  </si>
  <si>
    <t>Повышение профессиональных компетенций руководителей и специалистов служб ранней помощи организаций разной ведомственной принадлежности, а также  региональных ресурсных центров эффективным технологиям и методикам оказания комплексной помощи детям и семьям, воспитывающим детей в возрасте до     3-х лет с отклонениями в развитии и здоровья, на базе профессиональных стажировочных площадок Фонда по направлению «Ранняя помощь»</t>
  </si>
  <si>
    <t>__________________«Доступная среда»___________________</t>
  </si>
  <si>
    <t xml:space="preserve">             _______Министерство социальной  политики и труда Удмуртской Республики _______</t>
  </si>
  <si>
    <t>Наименование подпрограммы, основного мероприятия, мероприятия</t>
  </si>
  <si>
    <t>подпрограмма «Совершенствование системы комплексной реабилитации и абилитации инвалидов»</t>
  </si>
  <si>
    <t xml:space="preserve">Министерство образования и науки Удмуртской Республики  </t>
  </si>
  <si>
    <t>Министерство социальной политики и труда Удмуртской Республики, организации социального обслуживания</t>
  </si>
  <si>
    <t>Повышение уровня и качества жизни инвалидов, в том числе семей, воспитывающих детей-инвалидов, улучшение социального самочувствия и психологического климата в этих семьях, их социализации и интеграции в обществе Предоставление  услуг проката реабилитационного оборудования семьям с детьми-инвалидами раннего возраста на базе АУСО УР «Республиканский реабилитационный центр для детей и подростков с ограниченными возможностями»</t>
  </si>
  <si>
    <t xml:space="preserve">Повышение уровня и качества жизни инвалидов, семей, воспитывающих детей-инвалидов, улучшение социального самочувствия и психологического климата в этих семьях, их социализации и интеграции в обществе </t>
  </si>
  <si>
    <t xml:space="preserve">Организация обучения (профессиональная переподготовка, повышение квалификации) специалистов, предоставляющих услуги реабилитации и абилитации инвалидов, в том числе детей-инвалидов, сопровождаемого проживания, ранней помощи  </t>
  </si>
  <si>
    <t xml:space="preserve">Министерство социальной политики и труда Удмуртской Республики, Министерство здравоохранения Удмуртской Республики </t>
  </si>
  <si>
    <t>Повышение профессиональной компетентности и уровня квалификации специалистов, занимающихся вопросами социальной, профессиональной и медицинской реабилитации и абилитации инвалидов, в том числе детей-инвалидов, сопровождаемого проживания, ранней помощи</t>
  </si>
  <si>
    <t>Увеличение числа организаций, осуществляющих социальную и профессиональную реабилитацию инвалидов, в том числе детей-инвалидов, оснащенных специализированным оборудованием</t>
  </si>
  <si>
    <t>Министерство социальной политики и труда Удмуртской Республики, Министерство образования и науки Удмуртской Республики, Министерство здравоохранения Удмуртской Республики, во взаимодействии с ФКУ «ГБ МСЭ по Удмуртской Республике» Минтруда России и  социально ориентированными некоммерческими организациями</t>
  </si>
  <si>
    <t>Министерство социальной политики и труда Удмуртской Республики   во взаимодействии с исполнительными органами государственной власти Удмуртской Республики и социально ориентированными некоммерческими организациями</t>
  </si>
  <si>
    <t>Проведение мероприятий по созданию новых или адаптации имеющихся электронных сервисов для обеспечения предоставления в федеральный реестр инвалидов сведений и последующего их использования для предоставления инвалидам, в том числе детям-инвалидам, государственных и муниципальных услуг и выполнения государственных и муниципальных функций</t>
  </si>
  <si>
    <t>Оптимизация предоставления в федеральный реестр инвалидов сведений с целью последующего их использования для предоставления инвалидам, в том числе детям-инвалидам, государственных и муниципальных услуг и выполнения государственных и муниципальных функций</t>
  </si>
  <si>
    <t>Министерство социальной политики и труда Удмуртской Республики, Министерство образования и науки Удмуртской Республики, Министерство здравоохранения Удмуртской Республики во взаимодействии с  социально ориентированными некоммерческими организациями</t>
  </si>
  <si>
    <t>Министерство социальной политики и труда Удмуртской Республики, Министерство здравоохранения Удмуртской Республики</t>
  </si>
  <si>
    <t>Укомплектование организаций, осуществляющих социальную и профессиональную реабилитацию инвалидов, в том числе детей-инвалидов, оказывающих услуги ранней помощи и сопровождаемого проживания инвалидов специалистами соответствующего профиля</t>
  </si>
  <si>
    <t>Увеличение числа организаций, осуществляющих социальную и профессиональную реабилитацию инвалидов, в том числе детей-инвалидов, укомплектованных специалистами соответствующего профиля</t>
  </si>
  <si>
    <t>Повышение профессиональной компетентности и уровня квалификации специалистов, оказывающих услуги ранней помощи</t>
  </si>
  <si>
    <t>«Приложение 2</t>
  </si>
  <si>
    <t xml:space="preserve">                                            Перечень основных мероприятий государственной программы</t>
  </si>
  <si>
    <t>Ответственный исполнитель, соисполнители подпрограммы, основного мероприятия, мероприятия</t>
  </si>
  <si>
    <t>Срок выполнения</t>
  </si>
  <si>
    <t>Ожидаемый непосредственный результат</t>
  </si>
  <si>
    <t>Взаимосвязь с целевыми показателями (индикаторами)</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</si>
  <si>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(далее - МГН)»</t>
  </si>
  <si>
    <t>2017-2025 годы</t>
  </si>
  <si>
    <t xml:space="preserve">Министерство социальной политики и труда Удмуртской Республики;  Министерство образования и науки Удмуртской Республики;  Министерство здравоохранения Удмуртской Республики;  Министерство по физической культуре, спорту и молодежной политике Удмуртской Республики;    Министерство культуры  Удмуртской Республики;   Министерство труда и миграционной политики Удмуртской Республики </t>
  </si>
  <si>
    <t>Доступ инвалида к объектам социальной инфраструктуры</t>
  </si>
  <si>
    <t>Создание в дошкольных образовательных, общеобразовательных организациях, организациях дополнительного образования детей универсальной безбарьерной среды, позволяющей обеспечить полноценную интеграцию детей-инвалидов с обществом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 приобретение специального учебного, реабилитационного, компьютерного оборудования, автотранспорта для перевозки детей-инвалидов</t>
  </si>
  <si>
    <t>Обеспечение полноценной интеграции детей-инвалидов с обществом, доступ к специальному учебному, реабилитационному, компьютерному оборудованию</t>
  </si>
  <si>
    <t xml:space="preserve">Адаптация медицинских организаций с целью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и другие)
</t>
  </si>
  <si>
    <t>Доступ инвалидов к медицинским организациям</t>
  </si>
  <si>
    <t>Доступ инвалидам в спортивные объекты и участие в спортивных мероприятиях</t>
  </si>
  <si>
    <t>Возможность инвалидам посещать учреждения культуры</t>
  </si>
  <si>
    <t>Адаптация организаций социального обслуживания с целью доступности для инвалидов (установка пандусов, поручней, подъемных устройств, средств ориентации для инвалидов по зрению и слуху, оснащение индукционными петлями, расширение дверных проемов, переоборудование санитарно-бытовых помещений,  оснащение специализи-рованным оборудованием, в том числе реабилитационным и другие)</t>
  </si>
  <si>
    <t>Возможность инвалидам получать государственные услуги и реабилитационные мероприятия</t>
  </si>
  <si>
    <t>Министерство труда и миграционной политики Удмуртской Республики
Министерство социальной политики и труда Удмуртской Республики</t>
  </si>
  <si>
    <t>2017 год
2018-2025 годы</t>
  </si>
  <si>
    <t>Возможность инвалидам получать услуги в центрах занятости населения</t>
  </si>
  <si>
    <t>2017 – 2025 годы</t>
  </si>
  <si>
    <t>Улучшение качества жизни инвалидов, доступ к значимым объектам</t>
  </si>
  <si>
    <t>Оснащение специальным оборудованием зданий государственных органов для удобства и комфорта мест оказания государственных услуг инвалидам (установка подъемного устройства в здании Министерства социальной политики и труда Удмуртской Республики по адресу: г. Ижевск ул. Ломоносова, д. 5, в том числе проведение государственной экспертизы проекта, авторский и технический надзор за выполнением строительно-монтажных работ, приобретение и монтаж лифтового оборудования, подъемных устройств, информационных табло с тактильной пространственно-рельефной информацией,  переоборудование санитарно-бытовых помещений  и другие) и автотранспортом</t>
  </si>
  <si>
    <t>Увеличение количества оказанных услуг лицам с ограниченными возможностями здоровья</t>
  </si>
  <si>
    <t>2018-2025 годы</t>
  </si>
  <si>
    <t xml:space="preserve">Информирование инвалидов по слуху на республиканском телеканале «Моя Удмуртия», возможность организовать прокат социальных видеороликов, направленных на формирование толерантного отношения общества к инвалидам </t>
  </si>
  <si>
    <t>Обеспечение доступности для инвалидов услуг в сфере физической культуры и спорта. Развитие системы спортивной подготовки по паралимпийским, сурдлимпийским видам спорта. Развитие сети учреждений спортивной направленности по адаптивной физической культуре и спорту</t>
  </si>
  <si>
    <t xml:space="preserve">Увеличение посещаемости культурно-массовых мероприятий лицами с ограниченными возможностями. Позволит инвалидам обучаться компьютерной грамоте
</t>
  </si>
  <si>
    <t>Оснащение специализированным оборудованием, в том числе реабилитационным, организаций социального обслуживания (индивидуальные подъемники для инвалидов, трансформируемые столы с изменением угла наклона, приобретение специализированного автотранспорта для инвалидов  и иное реабилитационное оборудование)</t>
  </si>
  <si>
    <t>Увеличение количества реабилитационных услуг  лицам с ограниченными возможностями</t>
  </si>
  <si>
    <t>Улучшение качества жизни инвалидов, семей, воспитывающих детей-инвалидов, развития индивидуальных спортивных способностей и приобретения новых знаний и умений в спортивных направлениях</t>
  </si>
  <si>
    <t xml:space="preserve">Создание единой базы персонифицированного учета инвалидов в Удмуртской Республике, формирование и обновление карты доступности объектов и услуг для инвалидов и МГН                                                </t>
  </si>
  <si>
    <t>Доступ инвалидам к информации о доступности объектов и услуг, а также возможность получения информации об общественном транспорте в режиме реального времени (обычные и низкопольные автобусы)</t>
  </si>
  <si>
    <t>Увеличение оказания консультационно-информативной, социальной помощи обратившимся  инвалидам по слуху</t>
  </si>
  <si>
    <t>39.1.14</t>
  </si>
  <si>
    <t>Увеличение оказания квалифицированной консультационно-информативной, социальной помощи  инвалидам по слуху</t>
  </si>
  <si>
    <t>Увеличение количества специалистов республиканских министерств и ведомств, их подведомственных учреждений, специалистов муниципальных образований, прошедших обучение по вопросам паспортизации объектов социальной и транспортной инфраструктуры, их адаптации с учетом доступа для инвалидов, оказания ситуационной помощи, реабилитации. Распространение эффективного опыта работы по оказанию помощи родителям, воспитывающим детей-инвалидов и детей с ОВЗ. Выявление и решение проблем межведомственного взаимодействия</t>
  </si>
  <si>
    <t>Увеличение количества специалистов учреждений спортивной направленности, прошедших обучение по адаптивной физической культуре и адаптивному спорту среди инвалидов (в том числе детей-инвалидов)</t>
  </si>
  <si>
    <t>Организация и проведение общественно-просветительских кампаний по распространению идей, принципов и средств формирования доступной среды для инвалидов и других маломобильных групп населения</t>
  </si>
  <si>
    <t>Изменение отношения общества к лицам с ограниченными возможностями и создание доступной и доброжелательной атмосферы для  людей с инвалидностью в обществе</t>
  </si>
  <si>
    <t>39.1.15</t>
  </si>
  <si>
    <t>Создание детской открытой игровой площадки, которая будет полностью адаптирована для детей-инвалидов, оснащена необходимыми подъездными путями и игровыми элементами</t>
  </si>
  <si>
    <t>Улучшение  качества жизни инвалидов по слуху, возможность своевременно получать новостную информацию на республиканском телеканале «Моя Удмуртия»</t>
  </si>
  <si>
    <t>Министерство социальной  политики и труда Удмуртской Республики; Министерство по физической культуре, спорту и молодежной политике Удмуртской Республики; Министерство культуры  Удмуртской Республики</t>
  </si>
  <si>
    <t>Изменение отношения общества к лицам с ограниченными возможностями, что способствует  развитию и реализации творческого потенциала инвалидов</t>
  </si>
  <si>
    <t>Улучшение качества жизни инвалидов по слуху, возможность посещать культурно - массовые мероприятия</t>
  </si>
  <si>
    <t xml:space="preserve">Проведение мероприятий, посвященных Международному дню инвалидов
</t>
  </si>
  <si>
    <t>2021-2025 годы</t>
  </si>
  <si>
    <t>Улучшение качества жизни инвалидов</t>
  </si>
  <si>
    <t>2017 - 2025 годы</t>
  </si>
  <si>
    <t xml:space="preserve">Доступ инвалидов к  организациям профессионального образования </t>
  </si>
  <si>
    <t xml:space="preserve">39.2.6-39.2.7, 39.3.20-39.3.25    </t>
  </si>
  <si>
    <t xml:space="preserve">Адаптация объектов профессионального образования с целью обеспечения доступности для инвалидов и другие мероприятия в рамках реализации государственной программы Российской Федерации «Доступная среда» </t>
  </si>
  <si>
    <t>Доступ инвалидов к  организациям профессионального образования</t>
  </si>
  <si>
    <t>2017 - 2019 годы</t>
  </si>
  <si>
    <t>2018 - 2019 годы</t>
  </si>
  <si>
    <t>Увеличение количества реабилитационных услуг</t>
  </si>
  <si>
    <t>2018-2019 годы</t>
  </si>
  <si>
    <t>Увеличение количества медицинских, реабилитационных услуг</t>
  </si>
  <si>
    <t>Министерство социальной политики и труда Удмуртской Республики; Министерство здравоохранения Удмуртской Республики</t>
  </si>
  <si>
    <t>2017-2019 годы</t>
  </si>
  <si>
    <t>Увеличение количества специалистов, прошедших обучение по вопросам внедрения современных реабилитационных методик в системе ранней помощи</t>
  </si>
  <si>
    <t>Организация межведомственного взаимодействия и профессионального сотрудничества в ранней коррекционной и реабилитационной работе с детьми-инвалидами, детьми с ограниченными возможностями здоровья и семьями их воспитывающим</t>
  </si>
  <si>
    <t>Улучшение качества жизни семей, воспитывающих детей с ограниченными возможностями здоровья</t>
  </si>
  <si>
    <t>Определение потребности инвалидов, в том числе детей-инвалидов, в реабилитационных и абилитационных услугах, услугах ранней помощи, получении услуг в рамках сопровождаемого проживания в субъекте Российской Федерации</t>
  </si>
  <si>
    <t>2020-2025 годы</t>
  </si>
  <si>
    <t>39.2.1 - 39.2.4</t>
  </si>
  <si>
    <t>Организация основных направлений реабилитации и абилитации инвалидов</t>
  </si>
  <si>
    <t xml:space="preserve">Министерство социальной политики и труда Удмуртской Республики , Министерство образования и науки Удмуртской Республики , Министерство здравоохранения Удмуртской Республики , организации социального обслуживания, образовательные организации и организации здравоохранения </t>
  </si>
  <si>
    <t>Создание условий для качественной и своевременной реабилитации и абилитации инвалидов, в том числе детей-инвалидов, включая социокультурную реабилитацию и абилитацию</t>
  </si>
  <si>
    <t>Организация социальной занятости инвалидов трудоспособного возраста</t>
  </si>
  <si>
    <t>Обеспечение самостоятельной и комфортной жизни в привычной обстановке для граждан, страдающих психическими расстройствами</t>
  </si>
  <si>
    <t>Министерство социальной политики и труда Удмуртской Республики , Министерство образования и науки Удмуртской Республики , Министерство здравоохранения Удмуртской Республики</t>
  </si>
  <si>
    <t>Реестр реабилитационных, абилитационных мероприятий, услуг сопровождения, а также организаций, предоставляющих указанные услуги инвалидам, в том числе детям-инвалидам</t>
  </si>
  <si>
    <t>Разработка и внедрение технологий комплексной диагностики ребёнка в раннем возрасте,формирование модели выявление  детей, нуждающихся в ранней помощи и сопровождении</t>
  </si>
  <si>
    <t>Создание условий для раннего выявления детей с ограниченными возможностями здоровья на основе применения своевременных и эффективных методов диагностики. Обучение специалистов новым технологиям комплексной диагностики детей в раннем возрасте будет осуществляться в рамках семинара (4 академических часа), проводимого ФГБОУ ВО ИГМА Минздрава России в 2019 году. Новыми технологиями овладеют не менее 25 специалистов. Специалистам будет предоставлен методический инструментарий</t>
  </si>
  <si>
    <t>Определение потребности в услугах ранней помощи в Удмуртской Республике. Получение данных, характеризующих состояние системы ранней помощи. Проведение оценки эффективности принимаемых мер по формированию системы ранней помощи   Оценка деятельности действующих служб раненый помощи, выявление проблем и путей их решения</t>
  </si>
  <si>
    <t>Организация своевременного выявления детей с ограниченными возможностями здоровья, детей с риском развития инвалидности, организация оказания ранней помощи и сопровождения</t>
  </si>
  <si>
    <t xml:space="preserve">Создание условий для своевременного выявления детей с ограниченными возможностями здоровья и детей с риском развития инвалидности, оказания им необходимой помощи </t>
  </si>
  <si>
    <t>Мониторинг нуждаемости граждан, страдающих психическими расстройствами, в сопровождаемом проживании</t>
  </si>
  <si>
    <t>Определение нуждаемости граждан, страдающих психическими расстройствами, в сопровождаемом проживании</t>
  </si>
  <si>
    <t>Организация сопровождаемого проживания инвалидов,  включая организацию дневной занятости и трудовой деятельности, социализацию инвалидов с ментальными нарушениями и психическими расстройствами</t>
  </si>
  <si>
    <t>Создание условий для сопровождаемого проживания граждан, страдающих психическими расстройствами в стационарных организация социального обслуживания</t>
  </si>
  <si>
    <t>Внедрение модели сопровождаемого проживания в комплексных центрах социального обслуживания Удмуртской Республики</t>
  </si>
  <si>
    <t>Увеличение количества граждан, страдающих психическими расстройствами, охваченных сопровождаемым проживанием</t>
  </si>
  <si>
    <t xml:space="preserve">Формирование условий для повышения уровня профессионального развития и занятости, включая сопровождаемое содействие занятости, инвалидов, в том числе детей-инвалидов, в Удмуртской Республике </t>
  </si>
  <si>
    <t>39.2.5-39.2.7</t>
  </si>
  <si>
    <t>Организация сопровождаемого содействия занятости инвалидов с учетом стойких нарушений функций организма и ограничений жизнедеятельности</t>
  </si>
  <si>
    <t>Увеличение числа трудоустроенных инвалидов, в том числе инвалидов  молодого возраста</t>
  </si>
  <si>
    <t xml:space="preserve">Увеличение числа трудоустроенных инвалидов </t>
  </si>
  <si>
    <t>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сопровождаемого проживания инвалидов в Удмуртской Республике</t>
  </si>
  <si>
    <t xml:space="preserve">39.2.8 </t>
  </si>
  <si>
    <t>Мониторинг действующих нормативных правовых актов по организации системы комплексной реабилитации и абилитации инвалидов, в том числе детей-инвалидов, системы ранней помощи, сопровождаемого проживания инвалидов, подготовка предложений по разработке дополнительных документов</t>
  </si>
  <si>
    <t xml:space="preserve">Министерство социальной политики и труда Удмуртской Республики, Министерство здравоохранения Удмуртской Республики, Министерство образования и науки Удмуртской Республики  </t>
  </si>
  <si>
    <t xml:space="preserve">Подготовка реестра действующих нормативных правовых актов по организации системы комплексной реабилитации и абилитации инвалидов, в том числе детей-инвалидов, ранней помощи, сопровождаемого проживания в Удмуртской Республике, определение перечня необходимых к принятию ведомственных и межведомственных нормативных правовых актов </t>
  </si>
  <si>
    <t>Подготовка и принятие нормативных правовых актов по организации системы комплексной реабилитации и абилитации инвалидов, в том числе детей-инвалидов, системы ранней помощи, сопровождаемого проживания инвалидов в Удмуртской Республике</t>
  </si>
  <si>
    <t>Формирование нормативной правовой базы  по организации системы комплексной реабилитации и абилитации инвалидов, в том числе детей-инвалдиов,  ранней помощи, сопровождаемого проживания в Удмуртской Республике</t>
  </si>
  <si>
    <t>Внедрение и апробация современных методических, методологических, технических документов (типовая программа комплексной реабилитации, методики,  примерные стандарты, регламенты, положения), направленных на развитие системы комплексной реабилитации и абилитации инвалидов, в том числе детей-инвалидов, системы ранней помощи, сопровождаемого проживания инвалидов</t>
  </si>
  <si>
    <t>Формирование единых подходов для организаций различной ведомственной принадлежности. Создание условий для обеспечения преемственности оказываемой помощи</t>
  </si>
  <si>
    <r>
      <t>Формирование условий для развития системы комплексной реабилитации и абилитации инвалидов, в том числе детей-инвалидов, а также ранней помощи</t>
    </r>
    <r>
      <rPr>
        <b/>
        <sz val="10.5"/>
        <color theme="1"/>
        <rFont val="Times New Roman"/>
        <family val="1"/>
        <charset val="204"/>
      </rPr>
      <t xml:space="preserve"> в субъекте Российской Федерации</t>
    </r>
  </si>
  <si>
    <t>39.2.1,39.2.2, 39.2.9, 39.2.10</t>
  </si>
  <si>
    <t xml:space="preserve">Министерство социальной политики и труда Удмуртской Республики , Министрество образования и науки Удмуртской Республики , Министрество здравоохранения Удмуртской Республики , организации социального обслуживания, образовательные организации и организации здравоохранения </t>
  </si>
  <si>
    <t>2020-2025 гг.</t>
  </si>
  <si>
    <t>Размещение информации о деятельности служб ранней помощи и возможности получения услуг ранней помощи в средствах массовой информации, сети интернет. Разработка информационных брошюр, буклетов, стоек, размещение информации на сайтах ведомств в целях обеспечения информирования родителей о возможных проблемах в развитии детей и системе ранней помощи. Обеспечение раннего информирования родителей о возможных проблемах в развитии ребёнка и системе ранней помощи в Удмуртской Республики</t>
  </si>
  <si>
    <t>Создание условий для привлечения дополнительных ресурсов для оказания всесторонней поддержки семей целевой группы</t>
  </si>
  <si>
    <t>Открытие и развитие деятельности служб ранней помощи на базе организаций социального обслуживания населения, образовательных организаций, организаций здравоохранения. Повышение доступности услуг ранней помощи. Профилактика инвалидности у детей раннего возраста, имеющих нарушения развития или риск их появления в более старшем возрасте. Предоставление комплексной медико-социальной и психолого-педагогической помощи семьям, воспитывающим таких детей в целях содействия их оптимальному развитию, социальной адаптации и интеграции в общество. Организация работы междисциплинарной команды специалистов по предоставлению услуг ранней помощи детям целевой группы и их родителям. Развитие межведомственного взаимодействия при оказании помощи детям, имеющим ограничения жизнедеятельности, и их родителям, обеспечение преемственности оказываемой помощи. Всего услугами служб ранней помощи будет охвачено не менее 250 детей в возрасте от рождения до 3-х лет, имеющих ограничения жизнедеятельности, 230 родителей, их воспитывающих</t>
  </si>
  <si>
    <t>Обеспечение межведомственного взаимодействия при оказании услуг ранней помощи. Повышение эффективности оказываемой ранней помощи детям в возрасте от рождения до 3-х лет, имеющих ограничения жизнедеятельности, и их родителям</t>
  </si>
  <si>
    <t>Разработка и реализация комплексных программ сопровождения детей с тяжелыми множественными нарушениями развития. Разработка и реализация комплексных программ сопровождения ребенка и его семьи, разработка и реализация индивидуальной программы реабилитации и абилитации ребенка, имеющего проблемы в развитии</t>
  </si>
  <si>
    <t>Повышение профессиональных компетенций руководителей и специалистов служб ранней помощи организаций разной ведомственной принадлежности, а также  региональных ресурсных центров эффективным технологиям и методикам оказания комплексной помощи детям и семьям, воспитывающим детей в возрасте до 3-х лет с отклонениями в развитии и здоровье, на базе профессиональных стажировочных площадок Фонда по направлению «Ранняя помощь»</t>
  </si>
  <si>
    <t>Министерство социальной политики и труда во взаимодействии с Негосударственным образовательным учреждением дополнительного профессионального образования Санкт-Петербургский Институт раннего вмешательства</t>
  </si>
  <si>
    <t>Повышение профессиональной компетентности специалистов, оказывающих услуги ранней помощи, помощь семьям, воспитывающим детей-инвалидов и детей с ОВЗ посредством обучения специалистов с привлечением Автономной некоммерческой организации дополнительного профессионального образования «Санкт-Петербургский институт раннего вмешательства» в Удмуртскую Республику. Повышение качества предоставляемых услуг ранней помощи и помощи семьям, воспитывающим детей-инвалидов и детей с ОВЗ, в том числе раннего возраста</t>
  </si>
  <si>
    <t>Министерство социальной политики и труда Удмуртской Республики, организации социального обслуживания населения</t>
  </si>
  <si>
    <t>Создание региональных ресурсных (АУ СО УР «Республиканский реабилитационный центр для детей и подростков с ограниченными возможностями» и ГКУ СО УР «Глазовский реабилитационный центр для детей и подростков с ограниченными возможностями») и стажировочных центров (КУ СО УР «Социально-реабилитационный центр для несовершеннолетних города Воткинска» и КУ СО УР «Социально-реабилитационный центр для несовершеннолетних города Можги» ) по оказанию услуг ранней помощи. Обеспечение служб ранней помощи современными методиками, организация своевременного повышения квалификации специалистов служб ранней помощи. Координация деятельности служб ранней помощи на территории Удмуртской Республики. Формирование банков эффективных технологий и методик работы по организации ранней помощи, профилактике инвалидности, абилитации и реабилитации, интеграции детей-инвалидов, детей с ограниченными возможностями здоровья и семей, воспитывающих таких детей, в общество; повышение профессиональных компетенций специалистов организаций разной ведомственной принадлежности, работающих с этими категориями детей и семей; методическое обеспечение специалистов посредством подготовки, издания и распространения тематических методических материалов; подготовка информационных материалов для родителей детей-инвалидов и детей с ОВЗ. 
Ежегодно методическую поддержку получат не менее 75 специалистов</t>
  </si>
  <si>
    <t>Создание Регионального ресурсно-методического центра по комплексной реабилитации и абилитации детей-инвалидов и ранней помощи на базе АУСО УР «Республиканский реабилитационный центр для детей и подростков с ограниченными возможностями»</t>
  </si>
  <si>
    <t>Создание многопрофильного учреждения социального обслуживания, которое будет способствовать росту количества и качества предоставляемых социальных услуг, а также повышению уровня и качества жизни инвалидов, семей, воспитывающих детей-инвалидов</t>
  </si>
  <si>
    <t xml:space="preserve">Министерство труда и миграционной политики Удмуртской Республики
</t>
  </si>
  <si>
    <t xml:space="preserve">2017 год
</t>
  </si>
  <si>
    <t>Увеличение числа трудоустроенных инвалидов молодого возраста</t>
  </si>
  <si>
    <t>39.0.2, 39.3.1-39.3.2           39.3.13</t>
  </si>
  <si>
    <t>Осуществление взаимодействия с инвалидами молодого возраста в целях выявления барьеров, препятствующих трудоустройству, и оказания им содействия в поиске работодателя</t>
  </si>
  <si>
    <t xml:space="preserve">Увеличение числа трудоустроенных инвалидов молодого возраста </t>
  </si>
  <si>
    <t>Информирование инвалидов молодого возраста об имеющихся вакансиях</t>
  </si>
  <si>
    <r>
      <t>Информирование  инвалидов молодого возраста о состоянии рынка труда, вакансиях, услугах службы занятости населения как на базе организаций, осуществляющих образовательную деятельность, так и с использованием возможностей информационно-телекоммуникационной</t>
    </r>
    <r>
      <rPr>
        <sz val="10.5"/>
        <rFont val="Times New Roman"/>
        <family val="1"/>
        <charset val="204"/>
      </rPr>
      <t xml:space="preserve"> сети «Интернет»</t>
    </r>
    <r>
      <rPr>
        <sz val="10.5"/>
        <color theme="1"/>
        <rFont val="Times New Roman"/>
        <family val="1"/>
        <charset val="204"/>
      </rPr>
      <t>, средств массовой информации, многофункциональных центров предоставления государственных и муниципальных услуг в форме профессиональной ориентации, организации стажировок и др.</t>
    </r>
  </si>
  <si>
    <t xml:space="preserve">
Министерство социальной политики и труда Удмуртской Республики</t>
  </si>
  <si>
    <t xml:space="preserve">
2018-2025 годы</t>
  </si>
  <si>
    <t>Оказание помощи инвалидам молодого возраста, в том числе их сопровождение, при проведении собеседований с работодателями, а также при поступлении на работу</t>
  </si>
  <si>
    <t>Организация взаимодействия инвалидов молодого возраста с представителем работодателя как на собеседовании, так и при трудоустройстве (при необходимости  - организация предоставления услуг по переводу русского жестового языка (сурдопереводу, тифлосурдопереводу)</t>
  </si>
  <si>
    <t xml:space="preserve">Формирование и помощь в освоении доступного маршрута передвижения до места работы и на территории работодателя </t>
  </si>
  <si>
    <t>Увеличение доли трудоустроенных инвалидов после получения профессионального образования</t>
  </si>
  <si>
    <t xml:space="preserve">
2018-2025 годы</t>
  </si>
  <si>
    <t>Ведение персонифицированного учета выпускников из числа инвалидов молодого возраста с учетом их переезда в другой субъект Российской Федерации, передача этих данных в соответствующие субъекты Российской Федерации (в частности, в случае, если иногородний выпускник, из числа инвалидов молодого возраста по окончании обучения в организации, осуществляющей образовательную деятельность, планирует переезд в целях трудоустройства и дальнейшее проживание в другом субъекте Российской Федерации)</t>
  </si>
  <si>
    <t>2018 – 2025 годы</t>
  </si>
  <si>
    <t>39.0.2         39.3.15       39.3.16        39.3.3 – 39.3.13</t>
  </si>
  <si>
    <t xml:space="preserve">Министерство образования и науки Удмуртской Республики                                                                                                                                                                           </t>
  </si>
  <si>
    <t>Содействие организациям, осуществляющим образовательную деятельность по образовательным программам среднего профессионального и высшего образования, при реализации практик взаимодействия выпускников из числа инвалидов молодого возраста с работодателями в целях совмещения в учебном процессе теоретической и практической подготовки</t>
  </si>
  <si>
    <t>2019-2025 годы</t>
  </si>
  <si>
    <t>Проведение конкурса профессионального мастерства для людей с инвалидностью «Абилимпикс» в Удмуртской Республике, а также участие Удмуртской Республики в Национальном чемпионате профессионального мастерства среди инвалидов и лиц с ограниченными возможностями здоровья «Абилимпикс»</t>
  </si>
  <si>
    <t>Министерство образования и науки Удмуртской Республики, Министерство социальной политики и труда Удмуртской Республики</t>
  </si>
  <si>
    <t>2018 - 2025 годы</t>
  </si>
  <si>
    <t xml:space="preserve">Увеличение числа инвалидов молодого возраста, обратившихся в органы службы занятости населения в целях поиска работы в профессиональном самоопределении, выборе возможных направлений профессиональной деятельности
</t>
  </si>
  <si>
    <t>Увеличение доли участвующих в профориентационных мероприятиях обучающихся инвалидов молодого возраста (в т.ч. учащихся старших классов общеобразовательных школ)</t>
  </si>
  <si>
    <t>Организация профориентационного консультирования инвалидов молодого возраста</t>
  </si>
  <si>
    <t>Разработка адаптированных интегрированных основных программ для обучения инвалидов молодого возраста с психофизическими нарушениями в условиях инклюзивного профессионального образования</t>
  </si>
  <si>
    <t>Увеличение доли участвующих в профориентационных мероприятиях обучающихся инвалидов молодого возраста (в т.ч. учащихся  старших классов общеобразовательных школ)</t>
  </si>
  <si>
    <t>Приложение 6</t>
  </si>
  <si>
    <t>Взаимодействие с добровольческими (волонтерскими) организациями, которые могут быть привлечены к организации предоставления реабилитационных и абилитационных услуг, услуг ранней помощи, сопровождения в субъекте Российской Федерации в рамках обеспечения мероприятий по повышению удобства и комфортности их предоставления, с целью вовлечения добровольческих (волонтерских) организаций в формирование системы комплексной реабилитации и абилитации инвалидов, в том числе детей-инвалидов</t>
  </si>
  <si>
    <t>Оснащение организаций социального обслуживания мебелью и  бытовой техникой для социально-средовой и социально-бытовой реабилитации в условиях сопровождаемого проживания</t>
  </si>
  <si>
    <t>Открытие мест для организации сопровождаемого проживания в 26 специальных домах при  комплексных центрах социального обслуживания</t>
  </si>
  <si>
    <t>Открытие 52 мест для организации сопровождаемого проживания в 26 специальных домах при  комплексных центрах социального обслуживания</t>
  </si>
  <si>
    <t>39.2.4</t>
  </si>
  <si>
    <t>18</t>
  </si>
  <si>
    <t>19</t>
  </si>
  <si>
    <t>Внедрение программ перехода детей в систему дошкольного образования</t>
  </si>
  <si>
    <t xml:space="preserve">Разработка и реализация комплексных программ сопровождения детей с тяжелыми множественными нарушениями развития. Разработка и реализация комплексных программ сопровождения ребенка и его семьи, разработка и реализация индивидуальной программы реабилитации и абилитации ребенка, имеющего проблемы в развитии
</t>
  </si>
  <si>
    <t>Мониторинг деятельности организаций, осуществляющих образовательную деятельность по образовательным программам среднего профессионального образования, по вопросам приема, обучения обучающихся с инвалидностью и обеспечения специальных условий для получения ими профессионального образования, а также их последующего трудоустройства; анализ доступности таких организаций</t>
  </si>
  <si>
    <t xml:space="preserve">Организация дополнительного профессионального образования по программам повышения квалификации педагогических работников и учебно-вспомогательного персонала организаций, реализующих программы среднего профессионального образования, по вопросам работы со студентами с инвалидностью </t>
  </si>
  <si>
    <t>2021 - 2025 годы</t>
  </si>
  <si>
    <t>Актуализация образовательных программ и программ по профессиональной ориентации в соответствии с требованиями рынка труда и предлагаемыми вакансиями</t>
  </si>
  <si>
    <t xml:space="preserve">Подготовка предложений для включения мероприятий по сопровождению инвалидов молодого возраста при получении профессионального образования в региональную программу (по мере необходимости) </t>
  </si>
  <si>
    <t xml:space="preserve">Организация взаимодействия участников, реализующих мероприятия, направленные на сопровождение инвалидов молодого возраста при получении профессионального образования </t>
  </si>
  <si>
    <t xml:space="preserve">Организация взаимодействия инвалида с представителями организаций, осуществляющих образовательную деятельность по программам среднего профессионального образования, при поступлении в образовательную организацию  </t>
  </si>
  <si>
    <t>Обеспечение деятельности ресурсного учебно-методического центра по обучению инвалидов и лиц с ОВЗ в системе среднего профессионального образования</t>
  </si>
  <si>
    <t>2019 - 2025 годы</t>
  </si>
  <si>
    <t>Министерство образования и науки Удмуртской Республики Министерство социальной политики и труда Удмуртской Республики</t>
  </si>
  <si>
    <t>_______________________</t>
  </si>
  <si>
    <t>Анализ вакансий, в том числе на квотируемые рабочие места (информация о которых доступна в федеральной государственной системе  «Единая цифровая платформа «Работа в России»), проведение необходимых консультаций с работодателями для подбора возможных предложений по трудоустройству инвалида молодого возраста</t>
  </si>
  <si>
    <t>темп роста/снижения численности инвалидов, принятых на обучение по образовательным программам среднего профессионального образования (по отношению к значению показателя предыдущего года)</t>
  </si>
  <si>
    <t>39.2.1-39.2.2</t>
  </si>
  <si>
    <t>39.0.2           39.3.3 – 39.3.40</t>
  </si>
  <si>
    <t xml:space="preserve">39.0.1 
39.1.1 - 39.1.13
</t>
  </si>
  <si>
    <t>от «__»________ 2022 года № __</t>
  </si>
  <si>
    <t>2017-2021 годы</t>
  </si>
  <si>
    <t>Министерство социальной  политики и труда Удмуртской Республики, Министерство транспорта и дорожного хозяйства Удмуртской Республики</t>
  </si>
  <si>
    <t>2023-2024</t>
  </si>
  <si>
    <t>Увеличение количества детей-инвалидов, получивших мероприятия по социальной реабилитации и (или) абилитации, в общей численности инвалидов в Удмуртской Республике, имеющих такие рекомендации в индивидуальной программе реабилитации или абилитации</t>
  </si>
  <si>
    <t>Министерство социальной  политики и труда Удмуртской Республики, автономное учреждение социального обслуживания Удмуртской Республики «Республиканский реабилитационный центр для детей и подростков с ограниченными возможностями»</t>
  </si>
  <si>
    <t>Реконструкция филиала автономного учреждения социального обслуживания Удмуртской Республики «Республиканский реабилитационный центр для детей и подростков с ограниченными возможностями» в г. Глазове» по адресу: УР, г. Глазов, ул. Советская, д. 50</t>
  </si>
  <si>
    <t>Работа службы «Социальное такси» в городах Удмуртской Республики</t>
  </si>
  <si>
    <t>Доступ участникам Великой Отечественной войны, инвалидам I, II группы, детям-инвалидам, гражданам, проходящим амбулаторное лечение гемодиализом, пользоваться услугами службы «Социального такси» в городах Удмуртской Республики и беспрепятственно добираться к объектам социальной инфраструктуры</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</si>
</sst>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
    <numFmt numFmtId="167" formatCode="#,##0.00000"/>
  </numFmts>
  <fonts count="69" x14ac:knownFonts="1">
    <font>
      <sz val="11"/>
      <color theme="1"/>
      <name val="Calibri"/>
      <family val="2"/>
      <charset val="204"/>
      <scheme val="minor"/>
    </font>
    <font>
      <sz val="11"/>
      <color theme="1"/>
      <name val="Times New Roman"/>
      <family val="1"/>
      <charset val="204"/>
    </font>
    <font>
      <sz val="10"/>
      <color theme="1"/>
      <name val="Times New Roman"/>
      <family val="1"/>
      <charset val="204"/>
    </font>
    <font>
      <b/>
      <i/>
      <u/>
      <sz val="11"/>
      <color theme="1"/>
      <name val="Times New Roman"/>
      <family val="1"/>
      <charset val="204"/>
    </font>
    <font>
      <sz val="10"/>
      <name val="Times New Roman"/>
      <family val="1"/>
      <charset val="204"/>
    </font>
    <font>
      <sz val="11"/>
      <name val="Times New Roman"/>
      <family val="1"/>
      <charset val="204"/>
    </font>
    <font>
      <sz val="12"/>
      <name val="Times New Roman"/>
      <family val="1"/>
      <charset val="204"/>
    </font>
    <font>
      <b/>
      <sz val="10"/>
      <name val="Times New Roman"/>
      <family val="1"/>
      <charset val="204"/>
    </font>
    <font>
      <sz val="10"/>
      <name val="Arial Cyr"/>
      <charset val="204"/>
    </font>
    <font>
      <b/>
      <sz val="14"/>
      <color theme="1"/>
      <name val="Times New Roman"/>
      <family val="1"/>
      <charset val="204"/>
    </font>
    <font>
      <sz val="12"/>
      <color theme="1"/>
      <name val="Times New Roman"/>
      <family val="1"/>
      <charset val="204"/>
    </font>
    <font>
      <sz val="12"/>
      <color theme="1"/>
      <name val="Calibri"/>
      <family val="2"/>
      <charset val="204"/>
      <scheme val="minor"/>
    </font>
    <font>
      <b/>
      <sz val="11"/>
      <color rgb="FFFF0000"/>
      <name val="Calibri"/>
      <family val="2"/>
      <charset val="204"/>
      <scheme val="minor"/>
    </font>
    <font>
      <b/>
      <sz val="12"/>
      <name val="Times New Roman"/>
      <family val="1"/>
      <charset val="204"/>
    </font>
    <font>
      <sz val="12"/>
      <name val="Calibri"/>
      <family val="2"/>
      <charset val="204"/>
      <scheme val="minor"/>
    </font>
    <font>
      <b/>
      <i/>
      <u/>
      <sz val="12"/>
      <name val="Times New Roman"/>
      <family val="1"/>
      <charset val="204"/>
    </font>
    <font>
      <i/>
      <sz val="12"/>
      <name val="Times New Roman"/>
      <family val="1"/>
      <charset val="204"/>
    </font>
    <font>
      <sz val="11"/>
      <name val="Calibri"/>
      <family val="2"/>
      <charset val="204"/>
      <scheme val="minor"/>
    </font>
    <font>
      <b/>
      <sz val="11"/>
      <name val="Times New Roman"/>
      <family val="1"/>
      <charset val="204"/>
    </font>
    <font>
      <b/>
      <i/>
      <u/>
      <sz val="11"/>
      <name val="Times New Roman"/>
      <family val="1"/>
      <charset val="204"/>
    </font>
    <font>
      <i/>
      <sz val="8"/>
      <name val="Times New Roman"/>
      <family val="1"/>
      <charset val="204"/>
    </font>
    <font>
      <sz val="9"/>
      <color theme="1"/>
      <name val="Calibri"/>
      <family val="2"/>
      <charset val="204"/>
      <scheme val="minor"/>
    </font>
    <font>
      <b/>
      <sz val="12"/>
      <color theme="1"/>
      <name val="Times New Roman"/>
      <family val="1"/>
      <charset val="204"/>
    </font>
    <font>
      <i/>
      <sz val="12"/>
      <color theme="1"/>
      <name val="Times New Roman"/>
      <family val="1"/>
      <charset val="204"/>
    </font>
    <font>
      <b/>
      <sz val="11"/>
      <color theme="1"/>
      <name val="Calibri"/>
      <family val="2"/>
      <charset val="204"/>
      <scheme val="minor"/>
    </font>
    <font>
      <b/>
      <sz val="8"/>
      <name val="Times New Roman"/>
      <family val="1"/>
      <charset val="204"/>
    </font>
    <font>
      <sz val="14"/>
      <name val="Times New Roman"/>
      <family val="1"/>
      <charset val="204"/>
    </font>
    <font>
      <b/>
      <sz val="14"/>
      <name val="Times New Roman"/>
      <family val="1"/>
      <charset val="204"/>
    </font>
    <font>
      <b/>
      <i/>
      <u/>
      <sz val="14"/>
      <name val="Times New Roman"/>
      <family val="1"/>
      <charset val="204"/>
    </font>
    <font>
      <sz val="14"/>
      <name val="Calibri"/>
      <family val="2"/>
      <charset val="204"/>
      <scheme val="minor"/>
    </font>
    <font>
      <b/>
      <i/>
      <u/>
      <sz val="14"/>
      <color theme="1"/>
      <name val="Times New Roman"/>
      <family val="1"/>
      <charset val="204"/>
    </font>
    <font>
      <sz val="14"/>
      <color theme="1"/>
      <name val="Calibri"/>
      <family val="2"/>
      <charset val="204"/>
      <scheme val="minor"/>
    </font>
    <font>
      <sz val="14"/>
      <color theme="1"/>
      <name val="Times New Roman"/>
      <family val="1"/>
      <charset val="204"/>
    </font>
    <font>
      <sz val="8"/>
      <name val="Times New Roman"/>
      <family val="1"/>
      <charset val="204"/>
    </font>
    <font>
      <sz val="9"/>
      <name val="Calibri"/>
      <family val="2"/>
      <charset val="204"/>
      <scheme val="minor"/>
    </font>
    <font>
      <b/>
      <sz val="11"/>
      <name val="Calibri"/>
      <family val="2"/>
      <charset val="204"/>
      <scheme val="minor"/>
    </font>
    <font>
      <b/>
      <sz val="9"/>
      <name val="Times New Roman"/>
      <family val="1"/>
      <charset val="204"/>
    </font>
    <font>
      <sz val="9"/>
      <name val="Times New Roman"/>
      <family val="1"/>
      <charset val="204"/>
    </font>
    <font>
      <sz val="11"/>
      <color rgb="FFFF0000"/>
      <name val="Calibri"/>
      <family val="2"/>
      <charset val="204"/>
      <scheme val="minor"/>
    </font>
    <font>
      <sz val="9"/>
      <color indexed="81"/>
      <name val="Tahoma"/>
      <family val="2"/>
      <charset val="204"/>
    </font>
    <font>
      <b/>
      <sz val="9"/>
      <color indexed="81"/>
      <name val="Tahoma"/>
      <family val="2"/>
      <charset val="204"/>
    </font>
    <font>
      <sz val="12"/>
      <color rgb="FF000000"/>
      <name val="Times New Roman"/>
      <family val="1"/>
      <charset val="204"/>
    </font>
    <font>
      <sz val="14"/>
      <color rgb="FFFF0000"/>
      <name val="Times New Roman"/>
      <family val="1"/>
      <charset val="204"/>
    </font>
    <font>
      <sz val="9"/>
      <color rgb="FFFF0000"/>
      <name val="Calibri"/>
      <family val="2"/>
      <charset val="204"/>
      <scheme val="minor"/>
    </font>
    <font>
      <b/>
      <sz val="9"/>
      <color theme="1"/>
      <name val="Times New Roman"/>
      <family val="1"/>
      <charset val="204"/>
    </font>
    <font>
      <sz val="9"/>
      <color theme="1"/>
      <name val="Times New Roman"/>
      <family val="1"/>
      <charset val="204"/>
    </font>
    <font>
      <sz val="11"/>
      <color indexed="8"/>
      <name val="Calibri"/>
      <family val="2"/>
      <charset val="204"/>
    </font>
    <font>
      <sz val="10"/>
      <color indexed="8"/>
      <name val="Times New Roman"/>
      <family val="1"/>
      <charset val="204"/>
    </font>
    <font>
      <sz val="11"/>
      <color indexed="8"/>
      <name val="Times New Roman"/>
      <family val="1"/>
      <charset val="204"/>
    </font>
    <font>
      <sz val="14"/>
      <color indexed="8"/>
      <name val="Calibri"/>
      <family val="2"/>
      <charset val="204"/>
    </font>
    <font>
      <sz val="14"/>
      <color indexed="8"/>
      <name val="Times New Roman"/>
      <family val="1"/>
      <charset val="204"/>
    </font>
    <font>
      <b/>
      <i/>
      <u/>
      <sz val="14"/>
      <color indexed="8"/>
      <name val="Times New Roman"/>
      <family val="1"/>
      <charset val="204"/>
    </font>
    <font>
      <b/>
      <sz val="14"/>
      <color indexed="8"/>
      <name val="Times New Roman"/>
      <family val="1"/>
      <charset val="204"/>
    </font>
    <font>
      <b/>
      <i/>
      <u/>
      <sz val="11"/>
      <color indexed="8"/>
      <name val="Times New Roman"/>
      <family val="1"/>
      <charset val="204"/>
    </font>
    <font>
      <b/>
      <sz val="11"/>
      <color indexed="8"/>
      <name val="Times New Roman"/>
      <family val="1"/>
      <charset val="204"/>
    </font>
    <font>
      <i/>
      <sz val="8"/>
      <color indexed="8"/>
      <name val="Times New Roman"/>
      <family val="1"/>
      <charset val="204"/>
    </font>
    <font>
      <i/>
      <sz val="14"/>
      <color indexed="8"/>
      <name val="Times New Roman"/>
      <family val="1"/>
      <charset val="204"/>
    </font>
    <font>
      <sz val="12"/>
      <color indexed="8"/>
      <name val="Times New Roman"/>
      <family val="1"/>
      <charset val="204"/>
    </font>
    <font>
      <b/>
      <sz val="10"/>
      <color theme="1"/>
      <name val="Times New Roman"/>
      <family val="1"/>
      <charset val="204"/>
    </font>
    <font>
      <i/>
      <sz val="10"/>
      <color theme="1"/>
      <name val="Times New Roman"/>
      <family val="1"/>
      <charset val="204"/>
    </font>
    <font>
      <i/>
      <sz val="10"/>
      <name val="Times New Roman"/>
      <family val="1"/>
      <charset val="204"/>
    </font>
    <font>
      <sz val="10.5"/>
      <name val="Times New Roman"/>
      <family val="1"/>
      <charset val="204"/>
    </font>
    <font>
      <b/>
      <sz val="10.5"/>
      <name val="Times New Roman"/>
      <family val="1"/>
      <charset val="204"/>
    </font>
    <font>
      <sz val="10.5"/>
      <color rgb="FF000000"/>
      <name val="Times New Roman"/>
      <family val="1"/>
      <charset val="204"/>
    </font>
    <font>
      <sz val="10.5"/>
      <color theme="1"/>
      <name val="Times New Roman"/>
      <family val="1"/>
      <charset val="204"/>
    </font>
    <font>
      <sz val="10.5"/>
      <name val="Calibri"/>
      <family val="2"/>
      <charset val="204"/>
      <scheme val="minor"/>
    </font>
    <font>
      <b/>
      <sz val="10.5"/>
      <color theme="1"/>
      <name val="Times New Roman"/>
      <family val="1"/>
      <charset val="204"/>
    </font>
    <font>
      <sz val="10.5"/>
      <color theme="1"/>
      <name val="Calibri"/>
      <family val="2"/>
      <charset val="204"/>
      <scheme val="minor"/>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8" fillId="0" borderId="0"/>
    <xf numFmtId="0" fontId="68" fillId="0" borderId="0"/>
  </cellStyleXfs>
  <cellXfs count="707">
    <xf numFmtId="0" fontId="0" fillId="0" borderId="0" xfId="0"/>
    <xf numFmtId="0" fontId="3" fillId="0" borderId="0" xfId="0" applyFont="1" applyAlignment="1"/>
    <xf numFmtId="49" fontId="0" fillId="0" borderId="0" xfId="0" applyNumberFormat="1"/>
    <xf numFmtId="0" fontId="4" fillId="0" borderId="1" xfId="0" applyFont="1" applyFill="1" applyBorder="1" applyAlignment="1">
      <alignment horizontal="center" vertical="top"/>
    </xf>
    <xf numFmtId="49"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xf>
    <xf numFmtId="49" fontId="12" fillId="0" borderId="0" xfId="0" applyNumberFormat="1" applyFont="1"/>
    <xf numFmtId="0" fontId="12" fillId="0" borderId="0" xfId="0" applyFont="1"/>
    <xf numFmtId="0" fontId="14" fillId="0" borderId="0" xfId="0" applyFont="1"/>
    <xf numFmtId="0" fontId="16" fillId="0" borderId="0" xfId="0" applyFont="1" applyAlignment="1">
      <alignment vertical="top"/>
    </xf>
    <xf numFmtId="0" fontId="6" fillId="0" borderId="1" xfId="0" applyFont="1" applyFill="1" applyBorder="1" applyAlignment="1">
      <alignment vertical="top" wrapText="1"/>
    </xf>
    <xf numFmtId="0" fontId="6" fillId="0" borderId="1" xfId="0" applyFont="1" applyFill="1" applyBorder="1" applyAlignment="1">
      <alignment horizontal="center" vertical="top"/>
    </xf>
    <xf numFmtId="164" fontId="6" fillId="0" borderId="1" xfId="0" applyNumberFormat="1" applyFont="1" applyFill="1" applyBorder="1" applyAlignment="1">
      <alignment horizontal="center" vertical="top"/>
    </xf>
    <xf numFmtId="49" fontId="6" fillId="0" borderId="1" xfId="0" applyNumberFormat="1" applyFont="1" applyFill="1" applyBorder="1" applyAlignment="1">
      <alignment horizontal="center" vertical="top"/>
    </xf>
    <xf numFmtId="49" fontId="6" fillId="0" borderId="1" xfId="0" applyNumberFormat="1" applyFont="1" applyFill="1" applyBorder="1" applyAlignment="1">
      <alignment horizontal="center" vertical="top" wrapText="1"/>
    </xf>
    <xf numFmtId="0" fontId="17" fillId="0" borderId="0" xfId="0" applyFont="1"/>
    <xf numFmtId="0" fontId="5" fillId="0" borderId="0" xfId="0" applyFont="1" applyAlignment="1">
      <alignment horizontal="right"/>
    </xf>
    <xf numFmtId="0" fontId="18" fillId="0" borderId="0" xfId="0" applyFont="1" applyAlignment="1">
      <alignment horizontal="center"/>
    </xf>
    <xf numFmtId="0" fontId="19" fillId="0" borderId="0" xfId="0" applyFont="1" applyAlignment="1">
      <alignment horizontal="left"/>
    </xf>
    <xf numFmtId="0" fontId="20" fillId="0" borderId="0" xfId="0" applyFont="1" applyAlignment="1">
      <alignment vertical="top"/>
    </xf>
    <xf numFmtId="0" fontId="17" fillId="0" borderId="0" xfId="0" applyFont="1" applyAlignment="1">
      <alignment wrapText="1"/>
    </xf>
    <xf numFmtId="0" fontId="5" fillId="0" borderId="0" xfId="0" applyFont="1"/>
    <xf numFmtId="2" fontId="21" fillId="0" borderId="0" xfId="0" applyNumberFormat="1" applyFont="1"/>
    <xf numFmtId="0" fontId="10" fillId="0" borderId="0" xfId="0" applyFont="1"/>
    <xf numFmtId="0" fontId="5" fillId="0" borderId="0" xfId="0" applyFont="1" applyAlignment="1">
      <alignment horizontal="left"/>
    </xf>
    <xf numFmtId="0" fontId="5" fillId="0" borderId="0" xfId="0" applyFont="1" applyAlignment="1">
      <alignment horizontal="left" vertical="top" wrapText="1"/>
    </xf>
    <xf numFmtId="0" fontId="18" fillId="0" borderId="0" xfId="0" applyFont="1" applyAlignment="1">
      <alignment horizontal="center" wrapText="1"/>
    </xf>
    <xf numFmtId="0" fontId="17" fillId="0" borderId="0" xfId="0" applyFont="1" applyFill="1"/>
    <xf numFmtId="49" fontId="4" fillId="0" borderId="0"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0" fontId="6" fillId="0" borderId="0" xfId="0" applyFont="1" applyFill="1"/>
    <xf numFmtId="0" fontId="6" fillId="0" borderId="0" xfId="0" applyFont="1" applyFill="1" applyAlignment="1"/>
    <xf numFmtId="0" fontId="0" fillId="0" borderId="0" xfId="0" applyFill="1"/>
    <xf numFmtId="0" fontId="9" fillId="0" borderId="0" xfId="0" applyFont="1" applyFill="1" applyAlignment="1">
      <alignment horizontal="center"/>
    </xf>
    <xf numFmtId="0" fontId="10" fillId="0" borderId="11" xfId="0" applyFont="1" applyBorder="1" applyAlignment="1">
      <alignment vertical="center" wrapText="1"/>
    </xf>
    <xf numFmtId="0" fontId="10" fillId="0" borderId="0" xfId="0" applyFont="1" applyAlignment="1">
      <alignment vertical="center" wrapText="1"/>
    </xf>
    <xf numFmtId="0" fontId="12" fillId="0" borderId="0" xfId="0" applyFont="1" applyFill="1"/>
    <xf numFmtId="0" fontId="6" fillId="0" borderId="0" xfId="0" applyFont="1" applyAlignment="1">
      <alignment horizontal="center"/>
    </xf>
    <xf numFmtId="0" fontId="6" fillId="0" borderId="0" xfId="0" applyFont="1" applyAlignment="1">
      <alignment horizontal="left"/>
    </xf>
    <xf numFmtId="0" fontId="13" fillId="0" borderId="0" xfId="0" applyFont="1" applyAlignment="1">
      <alignment horizontal="center"/>
    </xf>
    <xf numFmtId="49" fontId="14" fillId="0" borderId="0" xfId="0" applyNumberFormat="1" applyFont="1" applyAlignment="1">
      <alignment horizontal="center"/>
    </xf>
    <xf numFmtId="49" fontId="11" fillId="0" borderId="0" xfId="0" applyNumberFormat="1" applyFont="1"/>
    <xf numFmtId="0" fontId="11" fillId="0" borderId="0" xfId="0" applyFont="1"/>
    <xf numFmtId="0" fontId="22" fillId="0" borderId="0" xfId="0" applyFont="1" applyAlignment="1">
      <alignment horizontal="center"/>
    </xf>
    <xf numFmtId="0" fontId="10" fillId="0" borderId="0" xfId="0" applyFont="1" applyFill="1" applyAlignment="1">
      <alignment horizontal="center"/>
    </xf>
    <xf numFmtId="0" fontId="10" fillId="0" borderId="0" xfId="0" applyFont="1" applyFill="1"/>
    <xf numFmtId="49" fontId="10" fillId="0" borderId="1" xfId="0" applyNumberFormat="1" applyFont="1" applyBorder="1" applyAlignment="1">
      <alignment horizontal="center" vertical="top"/>
    </xf>
    <xf numFmtId="0" fontId="10" fillId="0" borderId="1" xfId="0" applyFont="1" applyBorder="1" applyAlignment="1">
      <alignment horizontal="center" vertical="top"/>
    </xf>
    <xf numFmtId="0" fontId="10" fillId="3" borderId="1" xfId="0" applyFont="1" applyFill="1" applyBorder="1" applyAlignment="1">
      <alignment horizontal="center" vertical="top" wrapText="1"/>
    </xf>
    <xf numFmtId="49" fontId="10" fillId="0" borderId="1" xfId="0" applyNumberFormat="1" applyFont="1" applyFill="1" applyBorder="1" applyAlignment="1">
      <alignment horizontal="center" vertical="top"/>
    </xf>
    <xf numFmtId="0" fontId="26" fillId="0" borderId="0" xfId="0" applyFont="1" applyFill="1"/>
    <xf numFmtId="49" fontId="29" fillId="0" borderId="0" xfId="0" applyNumberFormat="1" applyFont="1" applyAlignment="1">
      <alignment horizontal="center"/>
    </xf>
    <xf numFmtId="0" fontId="29" fillId="0" borderId="0" xfId="0" applyFont="1"/>
    <xf numFmtId="0" fontId="29" fillId="0" borderId="0" xfId="0" applyFont="1" applyAlignment="1">
      <alignment horizontal="center"/>
    </xf>
    <xf numFmtId="0" fontId="27" fillId="0" borderId="0" xfId="0" applyFont="1" applyAlignment="1">
      <alignment horizontal="center"/>
    </xf>
    <xf numFmtId="0" fontId="29" fillId="0" borderId="0" xfId="0" applyFont="1" applyAlignment="1"/>
    <xf numFmtId="0" fontId="28" fillId="0" borderId="0" xfId="0" applyFont="1" applyAlignment="1">
      <alignment horizontal="left"/>
    </xf>
    <xf numFmtId="49" fontId="31" fillId="0" borderId="0" xfId="0" applyNumberFormat="1" applyFont="1"/>
    <xf numFmtId="0" fontId="31" fillId="0" borderId="0" xfId="0" applyFont="1"/>
    <xf numFmtId="0" fontId="31" fillId="0" borderId="0" xfId="0" applyFont="1" applyFill="1"/>
    <xf numFmtId="0" fontId="9" fillId="0" borderId="0" xfId="0" applyFont="1" applyAlignment="1">
      <alignment horizontal="center"/>
    </xf>
    <xf numFmtId="0" fontId="32" fillId="0" borderId="0" xfId="0" applyFont="1" applyAlignment="1">
      <alignment horizontal="right"/>
    </xf>
    <xf numFmtId="49" fontId="32" fillId="0" borderId="0" xfId="0" applyNumberFormat="1" applyFont="1" applyAlignment="1"/>
    <xf numFmtId="0" fontId="32" fillId="0" borderId="0" xfId="0" applyFont="1" applyAlignment="1"/>
    <xf numFmtId="0" fontId="32" fillId="0" borderId="0" xfId="0" applyFont="1" applyFill="1" applyAlignment="1"/>
    <xf numFmtId="0" fontId="26" fillId="0" borderId="0" xfId="0" applyFont="1" applyFill="1" applyAlignment="1"/>
    <xf numFmtId="0" fontId="32" fillId="0" borderId="0" xfId="0" applyFont="1" applyAlignment="1">
      <alignment vertical="top" wrapText="1"/>
    </xf>
    <xf numFmtId="49" fontId="13" fillId="0" borderId="0" xfId="0" applyNumberFormat="1" applyFont="1" applyFill="1" applyAlignment="1">
      <alignment horizontal="center"/>
    </xf>
    <xf numFmtId="0" fontId="15" fillId="0" borderId="0" xfId="0" applyFont="1" applyFill="1" applyAlignment="1"/>
    <xf numFmtId="0" fontId="16" fillId="0" borderId="0" xfId="0" applyFont="1" applyFill="1" applyAlignment="1">
      <alignment vertical="top"/>
    </xf>
    <xf numFmtId="0" fontId="10" fillId="0" borderId="1" xfId="0" applyFont="1" applyFill="1" applyBorder="1" applyAlignment="1">
      <alignment vertical="top" wrapText="1"/>
    </xf>
    <xf numFmtId="165" fontId="6" fillId="0" borderId="1" xfId="0" applyNumberFormat="1" applyFont="1" applyFill="1" applyBorder="1" applyAlignment="1">
      <alignment horizontal="center" vertical="top"/>
    </xf>
    <xf numFmtId="0" fontId="6" fillId="0" borderId="0" xfId="0" applyFont="1" applyFill="1" applyAlignment="1">
      <alignment wrapText="1"/>
    </xf>
    <xf numFmtId="0" fontId="6" fillId="0" borderId="0" xfId="0" applyFont="1" applyFill="1" applyAlignment="1">
      <alignment horizontal="center"/>
    </xf>
    <xf numFmtId="0" fontId="32" fillId="0" borderId="0" xfId="0" applyFont="1" applyAlignment="1">
      <alignment horizontal="center" vertical="top"/>
    </xf>
    <xf numFmtId="0" fontId="26" fillId="0" borderId="0" xfId="0" applyFont="1" applyAlignment="1">
      <alignment horizontal="center"/>
    </xf>
    <xf numFmtId="0" fontId="26" fillId="0" borderId="0" xfId="0" applyFont="1" applyAlignment="1">
      <alignment horizontal="center" vertical="top"/>
    </xf>
    <xf numFmtId="0" fontId="17" fillId="0" borderId="0" xfId="0" applyFont="1" applyAlignment="1">
      <alignment horizontal="center" vertical="center"/>
    </xf>
    <xf numFmtId="0" fontId="34" fillId="0" borderId="0" xfId="0" applyFont="1" applyFill="1" applyAlignment="1">
      <alignment horizontal="center" vertical="center"/>
    </xf>
    <xf numFmtId="2" fontId="34" fillId="0" borderId="0" xfId="0" applyNumberFormat="1" applyFont="1" applyFill="1" applyAlignment="1">
      <alignment horizontal="center" vertical="center"/>
    </xf>
    <xf numFmtId="0" fontId="17" fillId="0" borderId="0" xfId="0" applyFont="1" applyFill="1" applyAlignment="1">
      <alignment horizontal="center" vertical="center"/>
    </xf>
    <xf numFmtId="0" fontId="7" fillId="0" borderId="0" xfId="0" applyFont="1" applyFill="1" applyAlignment="1">
      <alignment horizontal="center" vertical="top"/>
    </xf>
    <xf numFmtId="0" fontId="38" fillId="0" borderId="0" xfId="0" applyFont="1" applyFill="1"/>
    <xf numFmtId="0" fontId="17" fillId="0" borderId="0" xfId="0" applyFont="1" applyAlignment="1"/>
    <xf numFmtId="49" fontId="31" fillId="0" borderId="0" xfId="0" applyNumberFormat="1" applyFont="1" applyAlignment="1"/>
    <xf numFmtId="0" fontId="31" fillId="0" borderId="0" xfId="0" applyFont="1" applyAlignment="1"/>
    <xf numFmtId="0" fontId="32" fillId="0" borderId="0" xfId="0" applyFont="1" applyAlignment="1">
      <alignment horizontal="left" wrapText="1"/>
    </xf>
    <xf numFmtId="0" fontId="32" fillId="0" borderId="0" xfId="0" applyFont="1" applyAlignment="1">
      <alignment horizontal="center" wrapText="1"/>
    </xf>
    <xf numFmtId="0" fontId="0" fillId="0" borderId="0" xfId="0" applyAlignment="1"/>
    <xf numFmtId="166" fontId="34" fillId="0" borderId="0" xfId="0" applyNumberFormat="1" applyFont="1" applyFill="1" applyAlignment="1">
      <alignment horizontal="center" vertical="center"/>
    </xf>
    <xf numFmtId="4" fontId="37" fillId="0" borderId="1" xfId="0" applyNumberFormat="1" applyFont="1" applyFill="1" applyBorder="1" applyAlignment="1">
      <alignment horizontal="center" vertical="center" wrapText="1"/>
    </xf>
    <xf numFmtId="0" fontId="25" fillId="0" borderId="1" xfId="0" applyFont="1" applyFill="1" applyBorder="1" applyAlignment="1">
      <alignment vertical="top" wrapText="1"/>
    </xf>
    <xf numFmtId="4" fontId="36" fillId="0" borderId="1" xfId="0" applyNumberFormat="1" applyFont="1" applyFill="1" applyBorder="1" applyAlignment="1">
      <alignment horizontal="center" vertical="center" wrapText="1"/>
    </xf>
    <xf numFmtId="0" fontId="33" fillId="0" borderId="1" xfId="0" applyFont="1" applyFill="1" applyBorder="1" applyAlignment="1">
      <alignment vertical="top" wrapText="1"/>
    </xf>
    <xf numFmtId="0" fontId="4" fillId="0" borderId="1" xfId="0" applyFont="1" applyFill="1" applyBorder="1" applyAlignment="1">
      <alignment horizontal="center" vertical="top" wrapText="1"/>
    </xf>
    <xf numFmtId="2" fontId="37" fillId="0" borderId="1" xfId="0" applyNumberFormat="1" applyFont="1" applyFill="1" applyBorder="1" applyAlignment="1">
      <alignment horizontal="center" vertical="center" wrapText="1"/>
    </xf>
    <xf numFmtId="0" fontId="17" fillId="0" borderId="0" xfId="0" applyFont="1" applyFill="1" applyAlignment="1">
      <alignment vertical="center"/>
    </xf>
    <xf numFmtId="0" fontId="4" fillId="0" borderId="0" xfId="0" applyFont="1" applyFill="1" applyAlignment="1">
      <alignment horizontal="center" vertical="top"/>
    </xf>
    <xf numFmtId="2" fontId="4" fillId="0" borderId="0" xfId="0" applyNumberFormat="1" applyFont="1" applyFill="1" applyBorder="1" applyAlignment="1">
      <alignment horizontal="center" vertical="top" wrapText="1"/>
    </xf>
    <xf numFmtId="2" fontId="4" fillId="0" borderId="0" xfId="0" applyNumberFormat="1" applyFont="1" applyFill="1" applyAlignment="1">
      <alignment horizontal="center" vertical="top"/>
    </xf>
    <xf numFmtId="166" fontId="26" fillId="0" borderId="5" xfId="0" applyNumberFormat="1" applyFont="1" applyFill="1" applyBorder="1" applyAlignment="1">
      <alignment vertical="center"/>
    </xf>
    <xf numFmtId="166" fontId="26" fillId="0" borderId="0" xfId="0" applyNumberFormat="1" applyFont="1" applyFill="1" applyBorder="1" applyAlignment="1">
      <alignment vertical="center"/>
    </xf>
    <xf numFmtId="2" fontId="4" fillId="0" borderId="0" xfId="0" applyNumberFormat="1" applyFont="1" applyFill="1" applyBorder="1" applyAlignment="1">
      <alignment horizontal="center" vertical="top"/>
    </xf>
    <xf numFmtId="0" fontId="10" fillId="0" borderId="0" xfId="0" applyFont="1" applyFill="1" applyBorder="1" applyAlignment="1">
      <alignment horizontal="center" vertical="top" wrapText="1"/>
    </xf>
    <xf numFmtId="0" fontId="41" fillId="0" borderId="1" xfId="0" applyFont="1" applyFill="1" applyBorder="1" applyAlignment="1">
      <alignment wrapText="1"/>
    </xf>
    <xf numFmtId="49" fontId="6" fillId="0" borderId="1" xfId="0" applyNumberFormat="1" applyFont="1" applyFill="1" applyBorder="1" applyAlignment="1">
      <alignment horizontal="center"/>
    </xf>
    <xf numFmtId="49" fontId="6" fillId="0" borderId="1" xfId="0" applyNumberFormat="1" applyFont="1" applyFill="1" applyBorder="1" applyAlignment="1">
      <alignment horizontal="center" wrapText="1"/>
    </xf>
    <xf numFmtId="0" fontId="6" fillId="0" borderId="1" xfId="0" applyFont="1" applyFill="1" applyBorder="1" applyAlignment="1">
      <alignment horizontal="center"/>
    </xf>
    <xf numFmtId="49" fontId="26" fillId="0" borderId="0" xfId="0" applyNumberFormat="1" applyFont="1" applyFill="1" applyAlignment="1">
      <alignment horizontal="center"/>
    </xf>
    <xf numFmtId="49" fontId="6" fillId="0" borderId="0" xfId="0" applyNumberFormat="1" applyFont="1" applyFill="1" applyAlignment="1">
      <alignment horizontal="center"/>
    </xf>
    <xf numFmtId="0" fontId="6" fillId="0" borderId="14" xfId="0" applyFont="1" applyFill="1" applyBorder="1" applyAlignment="1">
      <alignment wrapText="1"/>
    </xf>
    <xf numFmtId="49" fontId="4" fillId="0" borderId="6" xfId="0" applyNumberFormat="1" applyFont="1" applyFill="1" applyBorder="1" applyAlignment="1">
      <alignment vertical="top" wrapText="1"/>
    </xf>
    <xf numFmtId="49" fontId="4" fillId="0" borderId="8" xfId="0" applyNumberFormat="1" applyFont="1" applyFill="1" applyBorder="1" applyAlignment="1">
      <alignment vertical="top" wrapText="1"/>
    </xf>
    <xf numFmtId="49" fontId="4" fillId="0" borderId="7" xfId="0" applyNumberFormat="1" applyFont="1" applyFill="1" applyBorder="1" applyAlignment="1">
      <alignment vertical="top" wrapText="1"/>
    </xf>
    <xf numFmtId="167" fontId="34" fillId="0" borderId="0" xfId="0" applyNumberFormat="1" applyFont="1" applyFill="1" applyAlignment="1">
      <alignment horizontal="center" vertical="center"/>
    </xf>
    <xf numFmtId="167" fontId="36" fillId="0" borderId="1" xfId="0" applyNumberFormat="1" applyFont="1" applyFill="1" applyBorder="1" applyAlignment="1">
      <alignment horizontal="center" vertical="center" wrapText="1"/>
    </xf>
    <xf numFmtId="167" fontId="37" fillId="0" borderId="1" xfId="0" applyNumberFormat="1" applyFont="1" applyFill="1" applyBorder="1" applyAlignment="1">
      <alignment horizontal="center" vertical="center" wrapText="1"/>
    </xf>
    <xf numFmtId="167" fontId="17" fillId="0" borderId="0" xfId="0" applyNumberFormat="1" applyFont="1" applyFill="1" applyAlignment="1">
      <alignment horizontal="center" vertical="center"/>
    </xf>
    <xf numFmtId="167" fontId="17" fillId="0" borderId="0" xfId="0" applyNumberFormat="1" applyFont="1" applyFill="1" applyAlignment="1">
      <alignment vertical="center"/>
    </xf>
    <xf numFmtId="0" fontId="32" fillId="0" borderId="0" xfId="0" applyFont="1" applyAlignment="1">
      <alignment horizontal="center"/>
    </xf>
    <xf numFmtId="0" fontId="6" fillId="0" borderId="2" xfId="0" applyFont="1" applyFill="1" applyBorder="1" applyAlignment="1">
      <alignment horizontal="center"/>
    </xf>
    <xf numFmtId="49" fontId="6" fillId="0" borderId="7" xfId="0" applyNumberFormat="1" applyFont="1" applyFill="1" applyBorder="1" applyAlignment="1">
      <alignment horizontal="center"/>
    </xf>
    <xf numFmtId="0" fontId="6" fillId="0" borderId="7" xfId="0" applyFont="1" applyFill="1" applyBorder="1" applyAlignment="1">
      <alignment horizontal="center"/>
    </xf>
    <xf numFmtId="164" fontId="6" fillId="0" borderId="7" xfId="0" applyNumberFormat="1" applyFont="1" applyFill="1" applyBorder="1" applyAlignment="1">
      <alignment horizontal="center" vertical="top"/>
    </xf>
    <xf numFmtId="0" fontId="10" fillId="0" borderId="7" xfId="0" applyFont="1" applyFill="1" applyBorder="1" applyAlignment="1">
      <alignment horizontal="center" vertical="top" wrapText="1"/>
    </xf>
    <xf numFmtId="1" fontId="10" fillId="0" borderId="1" xfId="0" applyNumberFormat="1" applyFont="1" applyFill="1" applyBorder="1" applyAlignment="1">
      <alignment horizontal="center" vertical="top" wrapText="1"/>
    </xf>
    <xf numFmtId="1" fontId="6" fillId="0" borderId="1" xfId="0" applyNumberFormat="1" applyFont="1" applyFill="1" applyBorder="1" applyAlignment="1">
      <alignment horizontal="center" vertical="top"/>
    </xf>
    <xf numFmtId="4" fontId="44" fillId="0" borderId="1" xfId="0" applyNumberFormat="1" applyFont="1" applyFill="1" applyBorder="1" applyAlignment="1">
      <alignment horizontal="center" vertical="center" wrapText="1"/>
    </xf>
    <xf numFmtId="4" fontId="4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xf>
    <xf numFmtId="164" fontId="10" fillId="0" borderId="1" xfId="0" applyNumberFormat="1" applyFont="1" applyFill="1" applyBorder="1" applyAlignment="1">
      <alignment horizontal="center" vertical="top" wrapText="1"/>
    </xf>
    <xf numFmtId="0" fontId="10" fillId="0" borderId="4" xfId="0" applyFont="1" applyFill="1" applyBorder="1" applyAlignment="1">
      <alignment vertical="top" wrapText="1"/>
    </xf>
    <xf numFmtId="0" fontId="6" fillId="0" borderId="4" xfId="0" applyFont="1" applyFill="1" applyBorder="1" applyAlignment="1">
      <alignment vertical="top" wrapText="1"/>
    </xf>
    <xf numFmtId="0" fontId="6" fillId="0" borderId="1" xfId="0" applyFont="1" applyFill="1" applyBorder="1"/>
    <xf numFmtId="0" fontId="10" fillId="0" borderId="1" xfId="0" applyFont="1" applyFill="1" applyBorder="1" applyAlignment="1">
      <alignment horizontal="center" wrapText="1"/>
    </xf>
    <xf numFmtId="0" fontId="10" fillId="0" borderId="2" xfId="0" applyFont="1" applyFill="1" applyBorder="1" applyAlignment="1">
      <alignment horizontal="center" wrapText="1"/>
    </xf>
    <xf numFmtId="0" fontId="10" fillId="0" borderId="8" xfId="0" applyFont="1" applyFill="1" applyBorder="1" applyAlignment="1">
      <alignment horizontal="justify" vertical="top" wrapText="1"/>
    </xf>
    <xf numFmtId="0" fontId="10" fillId="0" borderId="1" xfId="0" applyFont="1" applyFill="1" applyBorder="1" applyAlignment="1">
      <alignment horizontal="justify" vertical="top" wrapText="1"/>
    </xf>
    <xf numFmtId="0" fontId="10" fillId="0" borderId="1" xfId="0" applyFont="1" applyFill="1" applyBorder="1" applyAlignment="1">
      <alignment horizontal="center" vertical="center" wrapText="1"/>
    </xf>
    <xf numFmtId="0" fontId="6" fillId="0" borderId="8" xfId="0" applyFont="1" applyFill="1" applyBorder="1"/>
    <xf numFmtId="49" fontId="26" fillId="0" borderId="0" xfId="0" applyNumberFormat="1" applyFont="1" applyFill="1" applyAlignment="1">
      <alignment horizontal="left"/>
    </xf>
    <xf numFmtId="0" fontId="26" fillId="0" borderId="0" xfId="0" applyFont="1" applyAlignment="1">
      <alignment horizontal="right"/>
    </xf>
    <xf numFmtId="49" fontId="10" fillId="0" borderId="5" xfId="0" applyNumberFormat="1" applyFont="1" applyBorder="1" applyAlignment="1">
      <alignment horizontal="center" vertical="top"/>
    </xf>
    <xf numFmtId="49" fontId="10" fillId="0" borderId="5" xfId="0" applyNumberFormat="1" applyFont="1" applyFill="1" applyBorder="1" applyAlignment="1">
      <alignment horizontal="center" vertical="top"/>
    </xf>
    <xf numFmtId="0" fontId="10" fillId="0" borderId="5" xfId="0" applyFont="1" applyBorder="1" applyAlignment="1">
      <alignment horizontal="center" vertical="top"/>
    </xf>
    <xf numFmtId="0" fontId="10" fillId="0" borderId="5" xfId="0" applyFont="1" applyFill="1" applyBorder="1" applyAlignment="1">
      <alignment horizontal="center" vertical="top" wrapText="1"/>
    </xf>
    <xf numFmtId="0" fontId="10" fillId="0" borderId="0" xfId="0" applyFont="1" applyBorder="1" applyAlignment="1">
      <alignment vertical="center" wrapText="1"/>
    </xf>
    <xf numFmtId="0" fontId="26" fillId="0" borderId="0" xfId="0" applyFont="1" applyFill="1" applyAlignment="1">
      <alignment horizontal="right"/>
    </xf>
    <xf numFmtId="0" fontId="32" fillId="0" borderId="0" xfId="0" applyFont="1" applyFill="1" applyBorder="1" applyAlignment="1">
      <alignment horizontal="right" vertical="top" wrapText="1"/>
    </xf>
    <xf numFmtId="0" fontId="32" fillId="0" borderId="0" xfId="0" applyFont="1" applyFill="1" applyAlignment="1">
      <alignment horizontal="center" vertical="center"/>
    </xf>
    <xf numFmtId="0" fontId="6" fillId="0" borderId="7" xfId="0" applyFont="1" applyFill="1" applyBorder="1"/>
    <xf numFmtId="0" fontId="26" fillId="0" borderId="0" xfId="0" applyFont="1" applyFill="1" applyAlignment="1">
      <alignment horizontal="center"/>
    </xf>
    <xf numFmtId="0" fontId="17" fillId="0" borderId="0" xfId="0" applyFont="1" applyAlignment="1">
      <alignment horizontal="center"/>
    </xf>
    <xf numFmtId="0" fontId="6" fillId="2" borderId="1" xfId="0" applyFont="1" applyFill="1" applyBorder="1" applyAlignment="1">
      <alignment horizontal="center" vertical="top" wrapText="1"/>
    </xf>
    <xf numFmtId="0" fontId="16" fillId="0" borderId="0" xfId="0" applyFont="1" applyAlignment="1">
      <alignment horizontal="center" vertical="top"/>
    </xf>
    <xf numFmtId="0" fontId="31" fillId="0" borderId="0" xfId="0" applyFont="1" applyFill="1" applyAlignment="1"/>
    <xf numFmtId="0" fontId="32" fillId="0" borderId="0" xfId="0" applyFont="1" applyAlignment="1">
      <alignment horizontal="center" vertical="center"/>
    </xf>
    <xf numFmtId="0" fontId="43" fillId="0" borderId="0" xfId="0" applyFont="1" applyFill="1" applyAlignment="1">
      <alignment horizontal="center" vertical="center"/>
    </xf>
    <xf numFmtId="0" fontId="42" fillId="0" borderId="0" xfId="0" applyFont="1" applyFill="1" applyAlignment="1">
      <alignment horizontal="center" vertical="center"/>
    </xf>
    <xf numFmtId="0" fontId="44" fillId="0" borderId="1" xfId="0" applyFont="1" applyFill="1" applyBorder="1" applyAlignment="1">
      <alignment horizontal="center" vertical="center" wrapText="1"/>
    </xf>
    <xf numFmtId="2" fontId="45" fillId="0" borderId="1" xfId="0" applyNumberFormat="1" applyFont="1" applyFill="1" applyBorder="1" applyAlignment="1">
      <alignment horizontal="center" vertical="top" wrapText="1"/>
    </xf>
    <xf numFmtId="0" fontId="33" fillId="0" borderId="1" xfId="0" applyFont="1" applyFill="1" applyBorder="1" applyAlignment="1">
      <alignment horizontal="left" vertical="top" wrapText="1"/>
    </xf>
    <xf numFmtId="2" fontId="45" fillId="0" borderId="1" xfId="0" applyNumberFormat="1" applyFont="1" applyFill="1" applyBorder="1" applyAlignment="1">
      <alignment horizontal="center" vertical="center" wrapText="1"/>
    </xf>
    <xf numFmtId="0" fontId="38" fillId="0" borderId="0" xfId="0" applyFont="1" applyFill="1" applyAlignment="1">
      <alignment vertical="center"/>
    </xf>
    <xf numFmtId="0" fontId="17" fillId="4" borderId="0" xfId="0" applyFont="1" applyFill="1"/>
    <xf numFmtId="4" fontId="37" fillId="0" borderId="1" xfId="0" applyNumberFormat="1" applyFont="1" applyFill="1" applyBorder="1" applyAlignment="1">
      <alignment horizontal="center" vertical="top" wrapText="1"/>
    </xf>
    <xf numFmtId="0" fontId="6" fillId="0" borderId="7" xfId="0" applyFont="1" applyFill="1" applyBorder="1" applyAlignment="1">
      <alignment horizontal="center" vertical="top" wrapText="1"/>
    </xf>
    <xf numFmtId="0" fontId="13" fillId="0" borderId="0" xfId="0" applyFont="1" applyFill="1" applyAlignment="1">
      <alignment horizontal="center"/>
    </xf>
    <xf numFmtId="0" fontId="26" fillId="0" borderId="0" xfId="0" applyFont="1" applyFill="1" applyAlignment="1">
      <alignment horizontal="center" wrapText="1"/>
    </xf>
    <xf numFmtId="0" fontId="41" fillId="0" borderId="1" xfId="0" applyFont="1" applyFill="1" applyBorder="1" applyAlignment="1">
      <alignment vertical="top" wrapText="1"/>
    </xf>
    <xf numFmtId="0" fontId="41" fillId="0" borderId="1" xfId="0" applyFont="1" applyFill="1" applyBorder="1" applyAlignment="1">
      <alignment vertical="center" wrapText="1"/>
    </xf>
    <xf numFmtId="165" fontId="0" fillId="3" borderId="0" xfId="0" applyNumberFormat="1" applyFill="1"/>
    <xf numFmtId="0" fontId="0" fillId="3" borderId="0" xfId="0" applyFill="1"/>
    <xf numFmtId="0" fontId="17" fillId="3" borderId="0" xfId="0" applyFont="1" applyFill="1" applyAlignment="1">
      <alignment horizontal="center" vertical="center"/>
    </xf>
    <xf numFmtId="0" fontId="17" fillId="3" borderId="0" xfId="0" applyFont="1" applyFill="1" applyAlignment="1">
      <alignment vertical="center"/>
    </xf>
    <xf numFmtId="0" fontId="17" fillId="3" borderId="0" xfId="0" applyFont="1" applyFill="1"/>
    <xf numFmtId="49" fontId="6" fillId="0" borderId="16" xfId="0" applyNumberFormat="1" applyFont="1" applyFill="1" applyBorder="1" applyAlignment="1" applyProtection="1">
      <alignment horizontal="center"/>
    </xf>
    <xf numFmtId="0" fontId="6" fillId="0" borderId="16" xfId="0" applyNumberFormat="1" applyFont="1" applyFill="1" applyBorder="1" applyAlignment="1" applyProtection="1">
      <alignment horizontal="center"/>
    </xf>
    <xf numFmtId="0" fontId="6" fillId="0" borderId="16" xfId="0" applyFont="1" applyFill="1" applyBorder="1" applyAlignment="1">
      <alignment horizontal="left" vertical="top" wrapText="1"/>
    </xf>
    <xf numFmtId="0" fontId="57" fillId="0" borderId="25" xfId="0" applyNumberFormat="1" applyFont="1" applyFill="1" applyBorder="1" applyAlignment="1" applyProtection="1">
      <alignment vertical="top" wrapText="1"/>
    </xf>
    <xf numFmtId="0" fontId="6" fillId="0" borderId="25" xfId="0" applyNumberFormat="1" applyFont="1" applyFill="1" applyBorder="1" applyAlignment="1" applyProtection="1">
      <alignment horizontal="center" vertical="top" wrapText="1"/>
    </xf>
    <xf numFmtId="0" fontId="57" fillId="0" borderId="25" xfId="0" applyNumberFormat="1" applyFont="1" applyFill="1" applyBorder="1" applyAlignment="1" applyProtection="1">
      <alignment horizontal="center" vertical="top" wrapText="1"/>
    </xf>
    <xf numFmtId="0" fontId="10" fillId="0" borderId="25" xfId="0" applyFont="1" applyFill="1" applyBorder="1" applyAlignment="1">
      <alignment horizontal="left" vertical="top" wrapText="1"/>
    </xf>
    <xf numFmtId="0" fontId="33" fillId="0" borderId="25" xfId="0" applyFont="1" applyFill="1" applyBorder="1" applyAlignment="1">
      <alignment vertical="top" wrapText="1"/>
    </xf>
    <xf numFmtId="0" fontId="41" fillId="0" borderId="1" xfId="0" applyFont="1" applyFill="1" applyBorder="1" applyAlignment="1">
      <alignment horizontal="center" vertical="top" wrapText="1"/>
    </xf>
    <xf numFmtId="0" fontId="41" fillId="0" borderId="7" xfId="0" applyFont="1" applyFill="1" applyBorder="1" applyAlignment="1">
      <alignment horizontal="center" vertical="top" wrapText="1"/>
    </xf>
    <xf numFmtId="0" fontId="32" fillId="0" borderId="0" xfId="0" applyFont="1" applyFill="1" applyAlignment="1">
      <alignment horizontal="right"/>
    </xf>
    <xf numFmtId="49" fontId="4" fillId="0" borderId="0" xfId="0" applyNumberFormat="1" applyFont="1" applyFill="1"/>
    <xf numFmtId="0" fontId="4" fillId="0" borderId="0" xfId="0" applyFont="1" applyFill="1"/>
    <xf numFmtId="0" fontId="4" fillId="0" borderId="0" xfId="0" applyFont="1" applyFill="1" applyAlignment="1">
      <alignment horizontal="center"/>
    </xf>
    <xf numFmtId="0" fontId="26" fillId="0" borderId="0" xfId="0" applyFont="1" applyFill="1" applyAlignment="1">
      <alignment horizontal="center" vertical="top"/>
    </xf>
    <xf numFmtId="49" fontId="7" fillId="0" borderId="0" xfId="0" applyNumberFormat="1" applyFont="1" applyFill="1" applyAlignment="1"/>
    <xf numFmtId="49" fontId="7" fillId="0" borderId="0" xfId="0" applyNumberFormat="1" applyFont="1" applyFill="1" applyAlignment="1">
      <alignment horizontal="center"/>
    </xf>
    <xf numFmtId="0" fontId="7" fillId="0" borderId="0" xfId="0" applyFont="1" applyFill="1" applyAlignment="1">
      <alignment horizontal="center"/>
    </xf>
    <xf numFmtId="49" fontId="4" fillId="0" borderId="0" xfId="0" applyNumberFormat="1" applyFont="1" applyFill="1" applyAlignment="1">
      <alignment horizontal="left"/>
    </xf>
    <xf numFmtId="0" fontId="60" fillId="0" borderId="0" xfId="0" applyFont="1" applyFill="1" applyAlignment="1">
      <alignment vertical="top"/>
    </xf>
    <xf numFmtId="49" fontId="62" fillId="0" borderId="25" xfId="0" applyNumberFormat="1" applyFont="1" applyFill="1" applyBorder="1" applyAlignment="1">
      <alignment horizontal="center" vertical="top" wrapText="1"/>
    </xf>
    <xf numFmtId="49" fontId="62" fillId="0" borderId="25" xfId="0" applyNumberFormat="1" applyFont="1" applyFill="1" applyBorder="1" applyAlignment="1">
      <alignment horizontal="center" vertical="top"/>
    </xf>
    <xf numFmtId="0" fontId="62" fillId="0" borderId="25" xfId="0" applyFont="1" applyFill="1" applyBorder="1" applyAlignment="1">
      <alignment horizontal="center" vertical="top" wrapText="1"/>
    </xf>
    <xf numFmtId="0" fontId="61" fillId="0" borderId="25" xfId="0" applyFont="1" applyFill="1" applyBorder="1" applyAlignment="1">
      <alignment horizontal="left" vertical="top" wrapText="1"/>
    </xf>
    <xf numFmtId="49" fontId="61" fillId="0" borderId="25" xfId="0" applyNumberFormat="1" applyFont="1" applyFill="1" applyBorder="1" applyAlignment="1">
      <alignment horizontal="center" vertical="top" wrapText="1"/>
    </xf>
    <xf numFmtId="49" fontId="61" fillId="0" borderId="25" xfId="0" applyNumberFormat="1" applyFont="1" applyFill="1" applyBorder="1" applyAlignment="1">
      <alignment horizontal="center" vertical="top"/>
    </xf>
    <xf numFmtId="0" fontId="26" fillId="0" borderId="0" xfId="0" applyFont="1" applyFill="1" applyAlignment="1">
      <alignment horizontal="center"/>
    </xf>
    <xf numFmtId="0" fontId="28" fillId="0" borderId="0" xfId="0" applyFont="1" applyFill="1" applyAlignment="1">
      <alignment horizontal="center"/>
    </xf>
    <xf numFmtId="0" fontId="26" fillId="0" borderId="0" xfId="0" applyFont="1" applyFill="1" applyAlignment="1">
      <alignment vertical="top"/>
    </xf>
    <xf numFmtId="0" fontId="26" fillId="0" borderId="0" xfId="0" applyFont="1" applyFill="1" applyAlignment="1">
      <alignment wrapText="1"/>
    </xf>
    <xf numFmtId="0" fontId="7" fillId="0" borderId="0" xfId="0" applyFont="1" applyFill="1" applyAlignment="1"/>
    <xf numFmtId="0" fontId="27" fillId="0" borderId="0" xfId="0" applyFont="1" applyFill="1" applyAlignment="1"/>
    <xf numFmtId="49" fontId="26" fillId="0" borderId="0" xfId="0" applyNumberFormat="1" applyFont="1" applyFill="1" applyAlignment="1"/>
    <xf numFmtId="49" fontId="26" fillId="0" borderId="0" xfId="0" applyNumberFormat="1" applyFont="1" applyFill="1"/>
    <xf numFmtId="0" fontId="28" fillId="0" borderId="0" xfId="0" applyFont="1" applyFill="1" applyAlignment="1"/>
    <xf numFmtId="0" fontId="61" fillId="0" borderId="25" xfId="0" applyFont="1" applyFill="1" applyBorder="1" applyAlignment="1">
      <alignment horizontal="center" vertical="top" wrapText="1"/>
    </xf>
    <xf numFmtId="0" fontId="61" fillId="0" borderId="25" xfId="0" applyFont="1" applyFill="1" applyBorder="1" applyAlignment="1">
      <alignment horizontal="center" vertical="top"/>
    </xf>
    <xf numFmtId="0" fontId="62" fillId="0" borderId="25" xfId="0" applyFont="1" applyFill="1" applyBorder="1" applyAlignment="1">
      <alignment horizontal="left" vertical="top" wrapText="1"/>
    </xf>
    <xf numFmtId="49" fontId="61" fillId="0" borderId="25" xfId="0" applyNumberFormat="1" applyFont="1" applyFill="1" applyBorder="1"/>
    <xf numFmtId="0" fontId="62" fillId="0" borderId="25" xfId="0" applyFont="1" applyFill="1" applyBorder="1" applyAlignment="1">
      <alignment horizontal="center" vertical="top"/>
    </xf>
    <xf numFmtId="0" fontId="64" fillId="0" borderId="25" xfId="0" applyFont="1" applyFill="1" applyBorder="1" applyAlignment="1">
      <alignment horizontal="left" vertical="top" wrapText="1"/>
    </xf>
    <xf numFmtId="0" fontId="62" fillId="0" borderId="25" xfId="0" applyFont="1" applyFill="1" applyBorder="1" applyAlignment="1">
      <alignment horizontal="justify" vertical="top" wrapText="1"/>
    </xf>
    <xf numFmtId="0" fontId="61" fillId="0" borderId="25" xfId="0" applyFont="1" applyFill="1" applyBorder="1" applyAlignment="1">
      <alignment horizontal="justify" vertical="top" wrapText="1"/>
    </xf>
    <xf numFmtId="0" fontId="61" fillId="0" borderId="25" xfId="0" applyFont="1" applyFill="1" applyBorder="1" applyAlignment="1">
      <alignment vertical="top" wrapText="1"/>
    </xf>
    <xf numFmtId="49" fontId="61" fillId="0" borderId="25" xfId="0" applyNumberFormat="1" applyFont="1" applyFill="1" applyBorder="1" applyAlignment="1">
      <alignment horizontal="left" vertical="top" wrapText="1"/>
    </xf>
    <xf numFmtId="0" fontId="62" fillId="0" borderId="25" xfId="0" applyFont="1" applyFill="1" applyBorder="1" applyAlignment="1">
      <alignment vertical="top" wrapText="1"/>
    </xf>
    <xf numFmtId="0" fontId="65" fillId="0" borderId="25" xfId="0" applyFont="1" applyFill="1" applyBorder="1" applyAlignment="1">
      <alignment wrapText="1"/>
    </xf>
    <xf numFmtId="0" fontId="66" fillId="0" borderId="25" xfId="0" applyFont="1" applyFill="1" applyBorder="1" applyAlignment="1">
      <alignment horizontal="left" vertical="top" wrapText="1"/>
    </xf>
    <xf numFmtId="0" fontId="64" fillId="0" borderId="25" xfId="0" applyFont="1" applyFill="1" applyBorder="1" applyAlignment="1">
      <alignment horizontal="justify" vertical="top" wrapText="1"/>
    </xf>
    <xf numFmtId="49" fontId="61" fillId="0" borderId="25" xfId="0" applyNumberFormat="1" applyFont="1" applyFill="1" applyBorder="1" applyAlignment="1">
      <alignment horizontal="center" vertical="center"/>
    </xf>
    <xf numFmtId="0" fontId="64" fillId="0" borderId="25" xfId="0" applyFont="1" applyFill="1" applyBorder="1" applyAlignment="1">
      <alignment horizontal="center" vertical="top" wrapText="1"/>
    </xf>
    <xf numFmtId="0" fontId="61" fillId="0" borderId="0" xfId="0" applyFont="1" applyFill="1" applyAlignment="1">
      <alignment horizontal="left" vertical="top" wrapText="1"/>
    </xf>
    <xf numFmtId="0" fontId="64" fillId="0" borderId="25" xfId="0" applyFont="1" applyFill="1" applyBorder="1" applyAlignment="1">
      <alignment horizontal="left" vertical="center" wrapText="1"/>
    </xf>
    <xf numFmtId="0" fontId="64" fillId="0" borderId="25" xfId="0" applyFont="1" applyFill="1" applyBorder="1" applyAlignment="1">
      <alignment vertical="top" wrapText="1"/>
    </xf>
    <xf numFmtId="0" fontId="64" fillId="0" borderId="25" xfId="0" applyFont="1" applyFill="1" applyBorder="1" applyAlignment="1">
      <alignment vertical="center" wrapText="1"/>
    </xf>
    <xf numFmtId="49" fontId="62" fillId="0" borderId="20" xfId="0" applyNumberFormat="1" applyFont="1" applyFill="1" applyBorder="1" applyAlignment="1">
      <alignment vertical="top" wrapText="1"/>
    </xf>
    <xf numFmtId="49" fontId="62" fillId="0" borderId="20" xfId="0" applyNumberFormat="1" applyFont="1" applyFill="1" applyBorder="1" applyAlignment="1">
      <alignment vertical="top"/>
    </xf>
    <xf numFmtId="0" fontId="62" fillId="0" borderId="20" xfId="0" applyFont="1" applyFill="1" applyBorder="1" applyAlignment="1">
      <alignment vertical="top" wrapText="1"/>
    </xf>
    <xf numFmtId="0" fontId="64" fillId="0" borderId="25" xfId="0" applyFont="1" applyFill="1" applyBorder="1" applyAlignment="1">
      <alignment horizontal="center" vertical="center" wrapText="1"/>
    </xf>
    <xf numFmtId="0" fontId="63" fillId="0" borderId="25" xfId="0" applyFont="1" applyFill="1" applyBorder="1" applyAlignment="1">
      <alignment horizontal="justify" vertical="center" wrapText="1"/>
    </xf>
    <xf numFmtId="0" fontId="61" fillId="0" borderId="25" xfId="0" applyNumberFormat="1" applyFont="1" applyFill="1" applyBorder="1" applyAlignment="1">
      <alignment horizontal="left" vertical="top" wrapText="1"/>
    </xf>
    <xf numFmtId="0" fontId="64" fillId="0" borderId="25" xfId="0" applyNumberFormat="1" applyFont="1" applyFill="1" applyBorder="1" applyAlignment="1">
      <alignment horizontal="left" vertical="top" wrapText="1"/>
    </xf>
    <xf numFmtId="0" fontId="64" fillId="0" borderId="25" xfId="0" applyFont="1" applyFill="1" applyBorder="1" applyAlignment="1">
      <alignment wrapText="1"/>
    </xf>
    <xf numFmtId="0" fontId="64" fillId="0" borderId="0" xfId="0" applyFont="1" applyFill="1" applyAlignment="1">
      <alignment wrapText="1"/>
    </xf>
    <xf numFmtId="0" fontId="0" fillId="4" borderId="0" xfId="0" applyFill="1"/>
    <xf numFmtId="0" fontId="67" fillId="0" borderId="0" xfId="0" applyFont="1"/>
    <xf numFmtId="0" fontId="67" fillId="0" borderId="0" xfId="0" applyFont="1" applyAlignment="1">
      <alignment horizontal="left" vertical="top" wrapText="1"/>
    </xf>
    <xf numFmtId="0" fontId="10" fillId="0" borderId="1" xfId="0" applyFont="1" applyFill="1" applyBorder="1" applyAlignment="1">
      <alignment horizontal="center" vertical="top" wrapText="1"/>
    </xf>
    <xf numFmtId="0" fontId="6" fillId="0" borderId="7" xfId="0" applyFont="1" applyFill="1" applyBorder="1" applyAlignment="1">
      <alignment horizontal="left" vertical="top" wrapText="1"/>
    </xf>
    <xf numFmtId="0" fontId="26" fillId="0" borderId="0" xfId="0" applyFont="1" applyFill="1" applyAlignment="1">
      <alignment horizontal="center"/>
    </xf>
    <xf numFmtId="0" fontId="6" fillId="0" borderId="1" xfId="0" applyFont="1" applyFill="1" applyBorder="1" applyAlignment="1">
      <alignment horizontal="center" vertical="top" wrapText="1"/>
    </xf>
    <xf numFmtId="49" fontId="61" fillId="0" borderId="20" xfId="0" applyNumberFormat="1" applyFont="1" applyFill="1" applyBorder="1" applyAlignment="1">
      <alignment horizontal="center" vertical="top" wrapText="1"/>
    </xf>
    <xf numFmtId="49" fontId="61" fillId="0" borderId="20" xfId="0" applyNumberFormat="1" applyFont="1" applyFill="1" applyBorder="1" applyAlignment="1">
      <alignment horizontal="center" vertical="top"/>
    </xf>
    <xf numFmtId="0" fontId="64" fillId="0" borderId="20" xfId="0" applyFont="1" applyFill="1" applyBorder="1" applyAlignment="1">
      <alignment horizontal="left" vertical="top" wrapText="1"/>
    </xf>
    <xf numFmtId="49" fontId="61" fillId="0" borderId="21" xfId="0" applyNumberFormat="1" applyFont="1" applyFill="1" applyBorder="1" applyAlignment="1">
      <alignment horizontal="center" vertical="center"/>
    </xf>
    <xf numFmtId="49" fontId="62" fillId="0" borderId="20" xfId="0" applyNumberFormat="1" applyFont="1" applyFill="1" applyBorder="1" applyAlignment="1">
      <alignment horizontal="center" vertical="top" wrapText="1"/>
    </xf>
    <xf numFmtId="49" fontId="62" fillId="0" borderId="20" xfId="0" applyNumberFormat="1" applyFont="1" applyFill="1" applyBorder="1" applyAlignment="1">
      <alignment horizontal="center" vertical="top"/>
    </xf>
    <xf numFmtId="0" fontId="66" fillId="0" borderId="20" xfId="0" applyFont="1" applyFill="1" applyBorder="1" applyAlignment="1">
      <alignment horizontal="left" vertical="top" wrapText="1"/>
    </xf>
    <xf numFmtId="49" fontId="4" fillId="0" borderId="8" xfId="0" applyNumberFormat="1" applyFont="1" applyFill="1" applyBorder="1" applyAlignment="1">
      <alignment horizontal="center" vertical="top" wrapText="1"/>
    </xf>
    <xf numFmtId="0" fontId="25" fillId="0" borderId="8" xfId="0" applyFont="1" applyFill="1" applyBorder="1" applyAlignment="1">
      <alignment horizontal="center" vertical="top" wrapText="1"/>
    </xf>
    <xf numFmtId="49" fontId="61" fillId="0" borderId="25" xfId="0" applyNumberFormat="1" applyFont="1" applyFill="1" applyBorder="1" applyAlignment="1">
      <alignment horizontal="center" vertical="center" wrapText="1"/>
    </xf>
    <xf numFmtId="0" fontId="61" fillId="0" borderId="20" xfId="0" applyFont="1" applyFill="1" applyBorder="1" applyAlignment="1">
      <alignment horizontal="center" vertical="top" wrapText="1"/>
    </xf>
    <xf numFmtId="0" fontId="67" fillId="0" borderId="0" xfId="0" applyFont="1" applyFill="1" applyAlignment="1">
      <alignment horizontal="left" vertical="top" wrapText="1"/>
    </xf>
    <xf numFmtId="0" fontId="67" fillId="0" borderId="25" xfId="0" applyFont="1" applyFill="1" applyBorder="1" applyAlignment="1">
      <alignment horizontal="left" vertical="top" wrapText="1"/>
    </xf>
    <xf numFmtId="49" fontId="61" fillId="0" borderId="0" xfId="0" applyNumberFormat="1" applyFont="1" applyFill="1" applyAlignment="1">
      <alignment horizontal="left" vertical="top" wrapText="1"/>
    </xf>
    <xf numFmtId="0" fontId="36" fillId="0" borderId="1" xfId="0" applyFont="1" applyFill="1" applyBorder="1" applyAlignment="1">
      <alignment horizontal="center"/>
    </xf>
    <xf numFmtId="165" fontId="36" fillId="0" borderId="1" xfId="0" applyNumberFormat="1" applyFont="1" applyFill="1" applyBorder="1" applyAlignment="1">
      <alignment horizontal="center" vertical="center" wrapText="1"/>
    </xf>
    <xf numFmtId="165" fontId="44" fillId="0" borderId="1" xfId="0" applyNumberFormat="1" applyFont="1" applyFill="1" applyBorder="1" applyAlignment="1">
      <alignment horizontal="center" vertical="center" wrapText="1"/>
    </xf>
    <xf numFmtId="2" fontId="37" fillId="0" borderId="1" xfId="0" applyNumberFormat="1" applyFont="1" applyFill="1" applyBorder="1" applyAlignment="1">
      <alignment horizontal="center" vertical="top" wrapText="1"/>
    </xf>
    <xf numFmtId="165" fontId="45" fillId="0" borderId="1" xfId="0" applyNumberFormat="1" applyFont="1" applyFill="1" applyBorder="1" applyAlignment="1">
      <alignment horizontal="center" vertical="center" wrapText="1"/>
    </xf>
    <xf numFmtId="39" fontId="37" fillId="0" borderId="1" xfId="0" applyNumberFormat="1" applyFont="1" applyFill="1" applyBorder="1" applyAlignment="1">
      <alignment horizontal="center" vertical="center" wrapText="1"/>
    </xf>
    <xf numFmtId="4" fontId="37" fillId="0" borderId="25" xfId="0" applyNumberFormat="1" applyFont="1" applyFill="1" applyBorder="1" applyAlignment="1">
      <alignment horizontal="center" vertical="center" wrapText="1"/>
    </xf>
    <xf numFmtId="2" fontId="36" fillId="0" borderId="1" xfId="0" applyNumberFormat="1" applyFont="1" applyFill="1" applyBorder="1" applyAlignment="1">
      <alignment horizontal="center" vertical="top" wrapText="1"/>
    </xf>
    <xf numFmtId="165" fontId="46" fillId="3" borderId="0" xfId="0" applyNumberFormat="1" applyFont="1" applyFill="1" applyBorder="1" applyAlignment="1" applyProtection="1"/>
    <xf numFmtId="165" fontId="47" fillId="3" borderId="16" xfId="0" applyNumberFormat="1" applyFont="1" applyFill="1" applyBorder="1" applyAlignment="1" applyProtection="1">
      <alignment horizontal="center" vertical="top" wrapText="1"/>
    </xf>
    <xf numFmtId="165" fontId="48" fillId="3" borderId="16" xfId="0" applyNumberFormat="1" applyFont="1" applyFill="1" applyBorder="1" applyAlignment="1" applyProtection="1"/>
    <xf numFmtId="0" fontId="0" fillId="3" borderId="0" xfId="0" applyFont="1" applyFill="1"/>
    <xf numFmtId="0" fontId="31" fillId="3" borderId="0" xfId="0" applyFont="1" applyFill="1"/>
    <xf numFmtId="4" fontId="6" fillId="3" borderId="21" xfId="0" applyNumberFormat="1" applyFont="1" applyFill="1" applyBorder="1" applyAlignment="1">
      <alignment horizontal="center" vertical="center" wrapText="1"/>
    </xf>
    <xf numFmtId="165" fontId="2" fillId="3" borderId="25" xfId="0" applyNumberFormat="1" applyFont="1" applyFill="1" applyBorder="1" applyAlignment="1">
      <alignment vertical="top"/>
    </xf>
    <xf numFmtId="165" fontId="4" fillId="3" borderId="25" xfId="1" applyNumberFormat="1" applyFont="1" applyFill="1" applyBorder="1" applyAlignment="1">
      <alignment horizontal="right" vertical="top"/>
    </xf>
    <xf numFmtId="165" fontId="4" fillId="3" borderId="25" xfId="1" applyNumberFormat="1" applyFont="1" applyFill="1" applyBorder="1" applyAlignment="1">
      <alignment vertical="top"/>
    </xf>
    <xf numFmtId="165" fontId="7" fillId="3" borderId="25" xfId="1" applyNumberFormat="1" applyFont="1" applyFill="1" applyBorder="1" applyAlignment="1">
      <alignment vertical="top"/>
    </xf>
    <xf numFmtId="165" fontId="0" fillId="3" borderId="25" xfId="0" applyNumberFormat="1" applyFont="1" applyFill="1" applyBorder="1"/>
    <xf numFmtId="165" fontId="7" fillId="3" borderId="25" xfId="1" applyNumberFormat="1" applyFont="1" applyFill="1" applyBorder="1" applyAlignment="1">
      <alignment horizontal="right" vertical="top"/>
    </xf>
    <xf numFmtId="165" fontId="4" fillId="3" borderId="20" xfId="1" applyNumberFormat="1" applyFont="1" applyFill="1" applyBorder="1" applyAlignment="1">
      <alignment vertical="top"/>
    </xf>
    <xf numFmtId="165" fontId="4" fillId="3" borderId="21" xfId="1" applyNumberFormat="1" applyFont="1" applyFill="1" applyBorder="1" applyAlignment="1">
      <alignment horizontal="right" vertical="top"/>
    </xf>
    <xf numFmtId="165" fontId="2" fillId="3" borderId="0" xfId="0" applyNumberFormat="1" applyFont="1" applyFill="1" applyBorder="1" applyAlignment="1">
      <alignment vertical="top"/>
    </xf>
    <xf numFmtId="165" fontId="58" fillId="3" borderId="25" xfId="0" applyNumberFormat="1" applyFont="1" applyFill="1" applyBorder="1" applyAlignment="1">
      <alignment vertical="top"/>
    </xf>
    <xf numFmtId="4" fontId="2" fillId="3" borderId="25" xfId="0" applyNumberFormat="1" applyFont="1" applyFill="1" applyBorder="1" applyAlignment="1">
      <alignment vertical="top"/>
    </xf>
    <xf numFmtId="0" fontId="0" fillId="3" borderId="0" xfId="0" applyFont="1" applyFill="1" applyAlignment="1">
      <alignment horizontal="left"/>
    </xf>
    <xf numFmtId="49" fontId="0" fillId="3" borderId="0" xfId="0" applyNumberFormat="1" applyFont="1" applyFill="1"/>
    <xf numFmtId="4" fontId="11" fillId="3" borderId="0" xfId="0" applyNumberFormat="1" applyFont="1" applyFill="1"/>
    <xf numFmtId="0" fontId="1" fillId="3" borderId="0" xfId="0" applyFont="1" applyFill="1" applyAlignment="1">
      <alignment horizontal="right" vertical="top"/>
    </xf>
    <xf numFmtId="49" fontId="31" fillId="3" borderId="0" xfId="0" applyNumberFormat="1" applyFont="1" applyFill="1"/>
    <xf numFmtId="0" fontId="29" fillId="3" borderId="0" xfId="0" applyFont="1" applyFill="1"/>
    <xf numFmtId="0" fontId="31" fillId="3" borderId="0" xfId="0" applyFont="1" applyFill="1" applyAlignment="1">
      <alignment horizontal="left"/>
    </xf>
    <xf numFmtId="4" fontId="31" fillId="3" borderId="0" xfId="0" applyNumberFormat="1" applyFont="1" applyFill="1"/>
    <xf numFmtId="0" fontId="32" fillId="3" borderId="0" xfId="0" applyFont="1" applyFill="1" applyAlignment="1">
      <alignment horizontal="left"/>
    </xf>
    <xf numFmtId="0" fontId="32" fillId="3" borderId="0" xfId="0" applyFont="1" applyFill="1" applyAlignment="1">
      <alignment horizontal="center"/>
    </xf>
    <xf numFmtId="49" fontId="32" fillId="3" borderId="0" xfId="0" applyNumberFormat="1" applyFont="1" applyFill="1" applyAlignment="1">
      <alignment horizontal="center"/>
    </xf>
    <xf numFmtId="0" fontId="32" fillId="3" borderId="0" xfId="0" applyFont="1" applyFill="1" applyAlignment="1">
      <alignment horizontal="right" vertical="top"/>
    </xf>
    <xf numFmtId="49" fontId="32" fillId="3" borderId="0" xfId="0" applyNumberFormat="1" applyFont="1" applyFill="1"/>
    <xf numFmtId="0" fontId="26" fillId="3" borderId="0" xfId="0" applyFont="1" applyFill="1"/>
    <xf numFmtId="0" fontId="1" fillId="3" borderId="0" xfId="0" applyFont="1" applyFill="1" applyAlignment="1">
      <alignment horizontal="left"/>
    </xf>
    <xf numFmtId="0" fontId="1" fillId="3" borderId="0" xfId="0" applyFont="1" applyFill="1" applyAlignment="1">
      <alignment horizontal="center"/>
    </xf>
    <xf numFmtId="49" fontId="1" fillId="3" borderId="0" xfId="0" applyNumberFormat="1" applyFont="1" applyFill="1" applyAlignment="1">
      <alignment horizontal="center"/>
    </xf>
    <xf numFmtId="49" fontId="32" fillId="3" borderId="0" xfId="0" applyNumberFormat="1" applyFont="1" applyFill="1" applyAlignment="1"/>
    <xf numFmtId="0" fontId="26" fillId="3" borderId="0" xfId="0" applyFont="1" applyFill="1" applyAlignment="1"/>
    <xf numFmtId="0" fontId="1" fillId="3" borderId="0" xfId="0" applyFont="1" applyFill="1"/>
    <xf numFmtId="49" fontId="1" fillId="3" borderId="0" xfId="0" applyNumberFormat="1" applyFont="1" applyFill="1"/>
    <xf numFmtId="49" fontId="1" fillId="3" borderId="25" xfId="0" applyNumberFormat="1" applyFont="1" applyFill="1" applyBorder="1" applyAlignment="1">
      <alignment horizontal="center" vertical="top"/>
    </xf>
    <xf numFmtId="0" fontId="5" fillId="3" borderId="25" xfId="0" applyFont="1" applyFill="1" applyBorder="1" applyAlignment="1">
      <alignment horizontal="center" vertical="top"/>
    </xf>
    <xf numFmtId="0" fontId="4" fillId="3" borderId="25" xfId="0"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0" fontId="6" fillId="3" borderId="25" xfId="0" applyFont="1" applyFill="1" applyBorder="1" applyAlignment="1">
      <alignment horizontal="center" vertical="center" wrapText="1"/>
    </xf>
    <xf numFmtId="4" fontId="6" fillId="3" borderId="25" xfId="0" applyNumberFormat="1" applyFont="1" applyFill="1" applyBorder="1" applyAlignment="1">
      <alignment horizontal="center" vertical="center" wrapText="1"/>
    </xf>
    <xf numFmtId="0" fontId="7" fillId="3" borderId="25" xfId="0" applyFont="1" applyFill="1" applyBorder="1" applyAlignment="1">
      <alignment horizontal="left" vertical="top" wrapText="1"/>
    </xf>
    <xf numFmtId="0" fontId="7" fillId="3" borderId="25" xfId="0" applyFont="1" applyFill="1" applyBorder="1" applyAlignment="1">
      <alignment horizontal="center" vertical="top"/>
    </xf>
    <xf numFmtId="49" fontId="7" fillId="3" borderId="25" xfId="0" applyNumberFormat="1" applyFont="1" applyFill="1" applyBorder="1" applyAlignment="1">
      <alignment horizontal="center" vertical="top"/>
    </xf>
    <xf numFmtId="4" fontId="58" fillId="3" borderId="25" xfId="0" applyNumberFormat="1" applyFont="1" applyFill="1" applyBorder="1" applyAlignment="1">
      <alignment vertical="top"/>
    </xf>
    <xf numFmtId="165" fontId="7" fillId="3" borderId="25" xfId="0" applyNumberFormat="1" applyFont="1" applyFill="1" applyBorder="1" applyAlignment="1">
      <alignment vertical="top"/>
    </xf>
    <xf numFmtId="0" fontId="4" fillId="3" borderId="25" xfId="0" applyFont="1" applyFill="1" applyBorder="1" applyAlignment="1">
      <alignment horizontal="center" vertical="top"/>
    </xf>
    <xf numFmtId="49" fontId="4" fillId="3" borderId="25" xfId="0" applyNumberFormat="1" applyFont="1" applyFill="1" applyBorder="1" applyAlignment="1">
      <alignment horizontal="center" vertical="top"/>
    </xf>
    <xf numFmtId="165" fontId="4" fillId="3" borderId="25" xfId="0" applyNumberFormat="1" applyFont="1" applyFill="1" applyBorder="1" applyAlignment="1">
      <alignment vertical="top"/>
    </xf>
    <xf numFmtId="49" fontId="2" fillId="3" borderId="23" xfId="0" applyNumberFormat="1" applyFont="1" applyFill="1" applyBorder="1" applyAlignment="1">
      <alignment horizontal="center" vertical="top"/>
    </xf>
    <xf numFmtId="0" fontId="2" fillId="3" borderId="23" xfId="0" applyFont="1" applyFill="1" applyBorder="1" applyAlignment="1">
      <alignment horizontal="center" vertical="top"/>
    </xf>
    <xf numFmtId="0" fontId="4" fillId="3" borderId="23" xfId="0" applyFont="1" applyFill="1" applyBorder="1" applyAlignment="1">
      <alignment horizontal="center" vertical="top"/>
    </xf>
    <xf numFmtId="0" fontId="2" fillId="3" borderId="23" xfId="0" applyFont="1" applyFill="1" applyBorder="1" applyAlignment="1">
      <alignment horizontal="left" vertical="top" wrapText="1"/>
    </xf>
    <xf numFmtId="4" fontId="7" fillId="3" borderId="25" xfId="0" applyNumberFormat="1" applyFont="1" applyFill="1" applyBorder="1" applyAlignment="1">
      <alignment vertical="top"/>
    </xf>
    <xf numFmtId="0" fontId="24" fillId="3" borderId="0" xfId="0" applyFont="1" applyFill="1"/>
    <xf numFmtId="0" fontId="4" fillId="3" borderId="25" xfId="0" applyFont="1" applyFill="1" applyBorder="1" applyAlignment="1">
      <alignment horizontal="left" vertical="top" wrapText="1"/>
    </xf>
    <xf numFmtId="49" fontId="4" fillId="3" borderId="25" xfId="0" applyNumberFormat="1" applyFont="1" applyFill="1" applyBorder="1" applyAlignment="1">
      <alignment horizontal="center" vertical="top" wrapText="1"/>
    </xf>
    <xf numFmtId="49" fontId="2" fillId="3" borderId="21" xfId="0" applyNumberFormat="1" applyFont="1" applyFill="1" applyBorder="1" applyAlignment="1">
      <alignment vertical="top"/>
    </xf>
    <xf numFmtId="49" fontId="4" fillId="3" borderId="21" xfId="0" applyNumberFormat="1" applyFont="1" applyFill="1" applyBorder="1" applyAlignment="1">
      <alignment vertical="top"/>
    </xf>
    <xf numFmtId="0" fontId="4" fillId="3" borderId="21" xfId="0" applyFont="1" applyFill="1" applyBorder="1" applyAlignment="1">
      <alignment vertical="top" wrapText="1"/>
    </xf>
    <xf numFmtId="4" fontId="4" fillId="3" borderId="25" xfId="1" applyNumberFormat="1" applyFont="1" applyFill="1" applyBorder="1" applyAlignment="1">
      <alignment horizontal="right" vertical="top"/>
    </xf>
    <xf numFmtId="4" fontId="4" fillId="3" borderId="25" xfId="1" applyNumberFormat="1" applyFont="1" applyFill="1" applyBorder="1" applyAlignment="1">
      <alignment vertical="top"/>
    </xf>
    <xf numFmtId="0" fontId="7" fillId="3" borderId="25" xfId="0" applyFont="1" applyFill="1" applyBorder="1" applyAlignment="1">
      <alignment horizontal="center" vertical="top" wrapText="1"/>
    </xf>
    <xf numFmtId="49" fontId="7" fillId="3" borderId="25" xfId="0" applyNumberFormat="1" applyFont="1" applyFill="1" applyBorder="1" applyAlignment="1">
      <alignment horizontal="center" vertical="top" wrapText="1"/>
    </xf>
    <xf numFmtId="49" fontId="2" fillId="3" borderId="20" xfId="0" applyNumberFormat="1" applyFont="1" applyFill="1" applyBorder="1" applyAlignment="1">
      <alignment vertical="top"/>
    </xf>
    <xf numFmtId="49" fontId="2" fillId="3" borderId="20" xfId="0" applyNumberFormat="1" applyFont="1" applyFill="1" applyBorder="1" applyAlignment="1">
      <alignment horizontal="center" vertical="top"/>
    </xf>
    <xf numFmtId="0" fontId="4" fillId="3" borderId="20" xfId="0" applyFont="1" applyFill="1" applyBorder="1" applyAlignment="1">
      <alignment vertical="top" wrapText="1"/>
    </xf>
    <xf numFmtId="0" fontId="4" fillId="3" borderId="20" xfId="0" applyFont="1" applyFill="1" applyBorder="1" applyAlignment="1">
      <alignment horizontal="left" vertical="top" wrapText="1"/>
    </xf>
    <xf numFmtId="49" fontId="2" fillId="3" borderId="25" xfId="0" applyNumberFormat="1" applyFont="1" applyFill="1" applyBorder="1" applyAlignment="1">
      <alignment horizontal="center" vertical="top"/>
    </xf>
    <xf numFmtId="0" fontId="4" fillId="3" borderId="25" xfId="0" applyFont="1" applyFill="1" applyBorder="1" applyAlignment="1">
      <alignment horizontal="center" vertical="top" wrapText="1"/>
    </xf>
    <xf numFmtId="0" fontId="0" fillId="3" borderId="25" xfId="0" applyFont="1" applyFill="1" applyBorder="1"/>
    <xf numFmtId="0" fontId="58" fillId="3" borderId="0" xfId="0" applyFont="1" applyFill="1" applyAlignment="1">
      <alignment horizontal="left" vertical="top" wrapText="1"/>
    </xf>
    <xf numFmtId="0" fontId="4" fillId="3" borderId="20" xfId="0" applyFont="1" applyFill="1" applyBorder="1" applyAlignment="1">
      <alignment horizontal="center" vertical="top"/>
    </xf>
    <xf numFmtId="49" fontId="4" fillId="3" borderId="20" xfId="0" applyNumberFormat="1" applyFont="1" applyFill="1" applyBorder="1" applyAlignment="1">
      <alignment horizontal="center" vertical="top"/>
    </xf>
    <xf numFmtId="49" fontId="4" fillId="3" borderId="20" xfId="0" applyNumberFormat="1" applyFont="1" applyFill="1" applyBorder="1" applyAlignment="1">
      <alignment horizontal="center" vertical="top" wrapText="1"/>
    </xf>
    <xf numFmtId="49" fontId="2" fillId="3" borderId="23" xfId="0" applyNumberFormat="1" applyFont="1" applyFill="1" applyBorder="1" applyAlignment="1">
      <alignment vertical="top"/>
    </xf>
    <xf numFmtId="0" fontId="4" fillId="3" borderId="23" xfId="0" applyFont="1" applyFill="1" applyBorder="1" applyAlignment="1">
      <alignment horizontal="center" vertical="top" wrapText="1"/>
    </xf>
    <xf numFmtId="0" fontId="4" fillId="3" borderId="23"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21" xfId="0" applyFont="1" applyFill="1" applyBorder="1" applyAlignment="1">
      <alignment horizontal="center" vertical="top"/>
    </xf>
    <xf numFmtId="49" fontId="4" fillId="3" borderId="21" xfId="0" applyNumberFormat="1" applyFont="1" applyFill="1" applyBorder="1" applyAlignment="1">
      <alignment horizontal="center" vertical="top"/>
    </xf>
    <xf numFmtId="49" fontId="2" fillId="3" borderId="0" xfId="0" applyNumberFormat="1" applyFont="1" applyFill="1" applyBorder="1" applyAlignment="1">
      <alignment horizontal="left" vertical="top"/>
    </xf>
    <xf numFmtId="0" fontId="32" fillId="3" borderId="0" xfId="0" applyFont="1" applyFill="1" applyAlignment="1">
      <alignment horizontal="right"/>
    </xf>
    <xf numFmtId="49" fontId="4" fillId="3" borderId="0" xfId="0" applyNumberFormat="1" applyFont="1" applyFill="1" applyBorder="1" applyAlignment="1">
      <alignment horizontal="left" vertical="top"/>
    </xf>
    <xf numFmtId="49" fontId="2" fillId="3" borderId="0" xfId="0" applyNumberFormat="1" applyFont="1" applyFill="1" applyBorder="1" applyAlignment="1">
      <alignment vertical="top"/>
    </xf>
    <xf numFmtId="0" fontId="46" fillId="3" borderId="0" xfId="0" applyNumberFormat="1" applyFont="1" applyFill="1" applyBorder="1" applyAlignment="1" applyProtection="1"/>
    <xf numFmtId="165" fontId="48" fillId="3" borderId="0" xfId="0" applyNumberFormat="1" applyFont="1" applyFill="1" applyBorder="1" applyAlignment="1" applyProtection="1"/>
    <xf numFmtId="49" fontId="47" fillId="3" borderId="16" xfId="0" applyNumberFormat="1" applyFont="1" applyFill="1" applyBorder="1" applyAlignment="1" applyProtection="1">
      <alignment horizontal="center" vertical="top"/>
    </xf>
    <xf numFmtId="49" fontId="47" fillId="3" borderId="16" xfId="0" applyNumberFormat="1" applyFont="1" applyFill="1" applyBorder="1" applyAlignment="1" applyProtection="1">
      <alignment horizontal="center" vertical="top" wrapText="1"/>
    </xf>
    <xf numFmtId="0" fontId="48" fillId="3" borderId="16" xfId="0" applyNumberFormat="1" applyFont="1" applyFill="1" applyBorder="1" applyAlignment="1" applyProtection="1">
      <alignment horizontal="center" vertical="top"/>
    </xf>
    <xf numFmtId="0" fontId="48" fillId="3" borderId="16" xfId="0" applyNumberFormat="1" applyFont="1" applyFill="1" applyBorder="1" applyAlignment="1" applyProtection="1">
      <alignment vertical="top"/>
    </xf>
    <xf numFmtId="0" fontId="48" fillId="3" borderId="16" xfId="0" applyNumberFormat="1" applyFont="1" applyFill="1" applyBorder="1" applyAlignment="1" applyProtection="1">
      <alignment vertical="top" wrapText="1"/>
    </xf>
    <xf numFmtId="165" fontId="48" fillId="3" borderId="16" xfId="0" applyNumberFormat="1" applyFont="1" applyFill="1" applyBorder="1" applyAlignment="1" applyProtection="1">
      <alignment vertical="top"/>
    </xf>
    <xf numFmtId="165" fontId="5" fillId="3" borderId="16" xfId="0" applyNumberFormat="1" applyFont="1" applyFill="1" applyBorder="1" applyAlignment="1" applyProtection="1">
      <alignment vertical="top"/>
    </xf>
    <xf numFmtId="0" fontId="1" fillId="3" borderId="0" xfId="0" applyFont="1" applyFill="1" applyAlignment="1">
      <alignment vertical="top"/>
    </xf>
    <xf numFmtId="165" fontId="5" fillId="3" borderId="16" xfId="0" applyNumberFormat="1" applyFont="1" applyFill="1" applyBorder="1" applyAlignment="1" applyProtection="1"/>
    <xf numFmtId="164" fontId="48" fillId="3" borderId="16" xfId="0" applyNumberFormat="1" applyFont="1" applyFill="1" applyBorder="1" applyAlignment="1" applyProtection="1">
      <alignment horizontal="right"/>
    </xf>
    <xf numFmtId="164" fontId="5" fillId="3" borderId="16" xfId="0" applyNumberFormat="1" applyFont="1" applyFill="1" applyBorder="1" applyAlignment="1" applyProtection="1">
      <alignment horizontal="right"/>
    </xf>
    <xf numFmtId="49" fontId="46" fillId="3" borderId="0" xfId="0" applyNumberFormat="1" applyFont="1" applyFill="1" applyBorder="1" applyAlignment="1" applyProtection="1">
      <alignment vertical="top"/>
    </xf>
    <xf numFmtId="0" fontId="46" fillId="3" borderId="0" xfId="0" applyNumberFormat="1" applyFont="1" applyFill="1" applyBorder="1" applyAlignment="1" applyProtection="1">
      <alignment vertical="top" wrapText="1"/>
    </xf>
    <xf numFmtId="0" fontId="50" fillId="3" borderId="0" xfId="0" applyNumberFormat="1" applyFont="1" applyFill="1" applyBorder="1" applyAlignment="1" applyProtection="1">
      <alignment horizontal="right"/>
    </xf>
    <xf numFmtId="49" fontId="0" fillId="3" borderId="0" xfId="0" applyNumberFormat="1" applyFill="1" applyAlignment="1">
      <alignment vertical="top"/>
    </xf>
    <xf numFmtId="0" fontId="0" fillId="3" borderId="0" xfId="0" applyFill="1" applyAlignment="1">
      <alignment vertical="top" wrapText="1"/>
    </xf>
    <xf numFmtId="165" fontId="1" fillId="3" borderId="0" xfId="0" applyNumberFormat="1" applyFont="1" applyFill="1"/>
    <xf numFmtId="0" fontId="0" fillId="3" borderId="0" xfId="0" applyFill="1" applyAlignment="1">
      <alignment vertical="top"/>
    </xf>
    <xf numFmtId="49" fontId="0" fillId="3" borderId="0" xfId="0" applyNumberFormat="1" applyFill="1"/>
    <xf numFmtId="0" fontId="0" fillId="3" borderId="0" xfId="0" applyFill="1" applyAlignment="1">
      <alignment wrapText="1"/>
    </xf>
    <xf numFmtId="0" fontId="10"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57" fillId="3" borderId="26" xfId="0" applyNumberFormat="1" applyFont="1" applyFill="1" applyBorder="1" applyAlignment="1" applyProtection="1">
      <alignment vertical="top" wrapText="1"/>
    </xf>
    <xf numFmtId="0" fontId="6" fillId="3" borderId="27" xfId="0" applyNumberFormat="1" applyFont="1" applyFill="1" applyBorder="1" applyAlignment="1" applyProtection="1">
      <alignment horizontal="center" vertical="top" wrapText="1"/>
    </xf>
    <xf numFmtId="0" fontId="57" fillId="3" borderId="27" xfId="0" applyNumberFormat="1" applyFont="1" applyFill="1" applyBorder="1" applyAlignment="1" applyProtection="1">
      <alignment horizontal="center" vertical="top" wrapText="1"/>
    </xf>
    <xf numFmtId="0" fontId="6" fillId="3" borderId="1" xfId="0" applyFont="1" applyFill="1" applyBorder="1" applyAlignment="1">
      <alignment horizontal="center" vertical="top"/>
    </xf>
    <xf numFmtId="0" fontId="57" fillId="3" borderId="28" xfId="0" applyNumberFormat="1" applyFont="1" applyFill="1" applyBorder="1" applyAlignment="1" applyProtection="1">
      <alignment horizontal="center" vertical="top" wrapText="1"/>
    </xf>
    <xf numFmtId="165" fontId="2" fillId="3" borderId="17" xfId="0" applyNumberFormat="1" applyFont="1" applyFill="1" applyBorder="1" applyAlignment="1">
      <alignment vertical="top"/>
    </xf>
    <xf numFmtId="0" fontId="26" fillId="0" borderId="0" xfId="0" applyFont="1" applyFill="1" applyAlignment="1">
      <alignment horizontal="center"/>
    </xf>
    <xf numFmtId="164" fontId="6" fillId="4" borderId="7" xfId="0" applyNumberFormat="1" applyFont="1" applyFill="1" applyBorder="1" applyAlignment="1">
      <alignment horizontal="center" vertical="top"/>
    </xf>
    <xf numFmtId="0" fontId="10"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xf>
    <xf numFmtId="0" fontId="6" fillId="4" borderId="0" xfId="0" applyFont="1" applyFill="1"/>
    <xf numFmtId="0" fontId="6" fillId="4" borderId="7" xfId="0" applyFont="1" applyFill="1" applyBorder="1" applyAlignment="1">
      <alignment horizontal="center" vertical="top" wrapText="1"/>
    </xf>
    <xf numFmtId="0" fontId="6" fillId="4" borderId="1" xfId="0" applyFont="1" applyFill="1" applyBorder="1" applyAlignment="1">
      <alignment horizontal="center" vertical="top" wrapText="1"/>
    </xf>
    <xf numFmtId="0" fontId="10" fillId="4" borderId="7" xfId="0" applyFont="1" applyFill="1" applyBorder="1" applyAlignment="1">
      <alignment horizontal="center" vertical="top" wrapText="1"/>
    </xf>
    <xf numFmtId="0" fontId="57" fillId="4" borderId="28" xfId="0" applyNumberFormat="1" applyFont="1" applyFill="1" applyBorder="1" applyAlignment="1" applyProtection="1">
      <alignment horizontal="center" vertical="top" wrapText="1"/>
    </xf>
    <xf numFmtId="0" fontId="10" fillId="4" borderId="1" xfId="0" applyFont="1" applyFill="1" applyBorder="1" applyAlignment="1">
      <alignment horizontal="center" vertical="center" wrapText="1"/>
    </xf>
    <xf numFmtId="165" fontId="46" fillId="4" borderId="0" xfId="0" applyNumberFormat="1" applyFont="1" applyFill="1" applyBorder="1" applyAlignment="1" applyProtection="1"/>
    <xf numFmtId="165" fontId="47" fillId="4" borderId="16" xfId="0" applyNumberFormat="1" applyFont="1" applyFill="1" applyBorder="1" applyAlignment="1" applyProtection="1">
      <alignment horizontal="center" vertical="top" wrapText="1"/>
    </xf>
    <xf numFmtId="165" fontId="48" fillId="4" borderId="16" xfId="0" applyNumberFormat="1" applyFont="1" applyFill="1" applyBorder="1" applyAlignment="1" applyProtection="1">
      <alignment vertical="top"/>
    </xf>
    <xf numFmtId="165" fontId="48" fillId="4" borderId="16" xfId="0" applyNumberFormat="1" applyFont="1" applyFill="1" applyBorder="1" applyAlignment="1" applyProtection="1"/>
    <xf numFmtId="165" fontId="0" fillId="4" borderId="0" xfId="0" applyNumberFormat="1" applyFill="1"/>
    <xf numFmtId="0" fontId="48" fillId="3" borderId="17" xfId="0" applyNumberFormat="1" applyFont="1" applyFill="1" applyBorder="1" applyAlignment="1" applyProtection="1">
      <alignment vertical="top"/>
    </xf>
    <xf numFmtId="165" fontId="48" fillId="3" borderId="17" xfId="0" applyNumberFormat="1" applyFont="1" applyFill="1" applyBorder="1" applyAlignment="1" applyProtection="1">
      <alignment vertical="top"/>
    </xf>
    <xf numFmtId="165" fontId="48" fillId="3" borderId="17" xfId="0" applyNumberFormat="1" applyFont="1" applyFill="1" applyBorder="1" applyAlignment="1" applyProtection="1"/>
    <xf numFmtId="0" fontId="17" fillId="4" borderId="0" xfId="0" applyFont="1" applyFill="1" applyAlignment="1">
      <alignment horizontal="center" vertical="center"/>
    </xf>
    <xf numFmtId="4" fontId="36" fillId="4" borderId="1" xfId="0" applyNumberFormat="1" applyFont="1" applyFill="1" applyBorder="1" applyAlignment="1">
      <alignment horizontal="center" vertical="center" wrapText="1"/>
    </xf>
    <xf numFmtId="4" fontId="44" fillId="4" borderId="1" xfId="0" applyNumberFormat="1" applyFont="1" applyFill="1" applyBorder="1" applyAlignment="1">
      <alignment horizontal="center" vertical="center" wrapText="1"/>
    </xf>
    <xf numFmtId="4" fontId="37" fillId="4" borderId="1" xfId="0" applyNumberFormat="1" applyFont="1" applyFill="1" applyBorder="1" applyAlignment="1">
      <alignment horizontal="center" vertical="center" wrapText="1"/>
    </xf>
    <xf numFmtId="2" fontId="37" fillId="4" borderId="1" xfId="0" applyNumberFormat="1" applyFont="1" applyFill="1" applyBorder="1" applyAlignment="1">
      <alignment horizontal="center" vertical="top" wrapText="1"/>
    </xf>
    <xf numFmtId="4" fontId="45" fillId="4" borderId="1" xfId="0" applyNumberFormat="1" applyFont="1" applyFill="1" applyBorder="1" applyAlignment="1">
      <alignment horizontal="center" vertical="center" wrapText="1"/>
    </xf>
    <xf numFmtId="4" fontId="37" fillId="4" borderId="25" xfId="0" applyNumberFormat="1" applyFont="1" applyFill="1" applyBorder="1" applyAlignment="1">
      <alignment horizontal="center" vertical="center" wrapText="1"/>
    </xf>
    <xf numFmtId="2" fontId="36" fillId="4" borderId="1" xfId="0" applyNumberFormat="1" applyFont="1" applyFill="1" applyBorder="1" applyAlignment="1">
      <alignment horizontal="center" vertical="top" wrapText="1"/>
    </xf>
    <xf numFmtId="165" fontId="58" fillId="4" borderId="25" xfId="0" applyNumberFormat="1" applyFont="1" applyFill="1" applyBorder="1" applyAlignment="1">
      <alignment vertical="top"/>
    </xf>
    <xf numFmtId="165" fontId="2" fillId="4" borderId="25" xfId="0" applyNumberFormat="1" applyFont="1" applyFill="1" applyBorder="1" applyAlignment="1">
      <alignment vertical="top"/>
    </xf>
    <xf numFmtId="4" fontId="2" fillId="4" borderId="25" xfId="0" applyNumberFormat="1" applyFont="1" applyFill="1" applyBorder="1" applyAlignment="1">
      <alignment vertical="top"/>
    </xf>
    <xf numFmtId="165" fontId="4" fillId="4" borderId="25" xfId="1" applyNumberFormat="1" applyFont="1" applyFill="1" applyBorder="1" applyAlignment="1">
      <alignment horizontal="right" vertical="top"/>
    </xf>
    <xf numFmtId="165" fontId="4" fillId="4" borderId="25" xfId="1" applyNumberFormat="1" applyFont="1" applyFill="1" applyBorder="1" applyAlignment="1">
      <alignment vertical="top"/>
    </xf>
    <xf numFmtId="165" fontId="7" fillId="4" borderId="25" xfId="1" applyNumberFormat="1" applyFont="1" applyFill="1" applyBorder="1" applyAlignment="1">
      <alignment vertical="top"/>
    </xf>
    <xf numFmtId="165" fontId="0" fillId="4" borderId="25" xfId="0" applyNumberFormat="1" applyFont="1" applyFill="1" applyBorder="1"/>
    <xf numFmtId="165" fontId="7" fillId="4" borderId="25" xfId="1" applyNumberFormat="1" applyFont="1" applyFill="1" applyBorder="1" applyAlignment="1">
      <alignment horizontal="right" vertical="top"/>
    </xf>
    <xf numFmtId="165" fontId="4" fillId="4" borderId="20" xfId="1" applyNumberFormat="1" applyFont="1" applyFill="1" applyBorder="1" applyAlignment="1">
      <alignment vertical="top"/>
    </xf>
    <xf numFmtId="4" fontId="6" fillId="3" borderId="17" xfId="0" applyNumberFormat="1" applyFont="1" applyFill="1" applyBorder="1" applyAlignment="1">
      <alignment horizontal="center" vertical="center" wrapText="1"/>
    </xf>
    <xf numFmtId="165" fontId="58" fillId="3" borderId="17" xfId="0" applyNumberFormat="1" applyFont="1" applyFill="1" applyBorder="1" applyAlignment="1">
      <alignment vertical="top"/>
    </xf>
    <xf numFmtId="4" fontId="2" fillId="3" borderId="17" xfId="0" applyNumberFormat="1" applyFont="1" applyFill="1" applyBorder="1" applyAlignment="1">
      <alignment vertical="top"/>
    </xf>
    <xf numFmtId="165" fontId="4" fillId="3" borderId="17" xfId="1" applyNumberFormat="1" applyFont="1" applyFill="1" applyBorder="1" applyAlignment="1">
      <alignment horizontal="right" vertical="top"/>
    </xf>
    <xf numFmtId="165" fontId="4" fillId="3" borderId="17" xfId="1" applyNumberFormat="1" applyFont="1" applyFill="1" applyBorder="1" applyAlignment="1">
      <alignment vertical="top"/>
    </xf>
    <xf numFmtId="165" fontId="7" fillId="3" borderId="17" xfId="1" applyNumberFormat="1" applyFont="1" applyFill="1" applyBorder="1" applyAlignment="1">
      <alignment vertical="top"/>
    </xf>
    <xf numFmtId="165" fontId="0" fillId="3" borderId="17" xfId="0" applyNumberFormat="1" applyFont="1" applyFill="1" applyBorder="1"/>
    <xf numFmtId="165" fontId="7" fillId="3" borderId="17" xfId="1" applyNumberFormat="1" applyFont="1" applyFill="1" applyBorder="1" applyAlignment="1">
      <alignment horizontal="right" vertical="top"/>
    </xf>
    <xf numFmtId="165" fontId="4" fillId="3" borderId="22" xfId="1" applyNumberFormat="1" applyFont="1" applyFill="1" applyBorder="1" applyAlignment="1">
      <alignment vertical="top"/>
    </xf>
    <xf numFmtId="165" fontId="4" fillId="3" borderId="12" xfId="1" applyNumberFormat="1" applyFont="1" applyFill="1" applyBorder="1" applyAlignment="1">
      <alignment horizontal="right" vertical="top"/>
    </xf>
    <xf numFmtId="0" fontId="0" fillId="0" borderId="0" xfId="0" applyFont="1" applyFill="1"/>
    <xf numFmtId="4" fontId="6" fillId="0" borderId="21" xfId="0" applyNumberFormat="1" applyFont="1" applyFill="1" applyBorder="1" applyAlignment="1">
      <alignment horizontal="center" vertical="center" wrapText="1"/>
    </xf>
    <xf numFmtId="165" fontId="2" fillId="0" borderId="25" xfId="0" applyNumberFormat="1" applyFont="1" applyFill="1" applyBorder="1" applyAlignment="1">
      <alignment vertical="top"/>
    </xf>
    <xf numFmtId="165" fontId="4" fillId="0" borderId="21" xfId="1" applyNumberFormat="1" applyFont="1" applyFill="1" applyBorder="1" applyAlignment="1">
      <alignment horizontal="right" vertical="top"/>
    </xf>
    <xf numFmtId="165" fontId="2" fillId="0" borderId="0" xfId="0" applyNumberFormat="1" applyFont="1" applyFill="1" applyBorder="1" applyAlignment="1">
      <alignment vertical="top"/>
    </xf>
    <xf numFmtId="49" fontId="61" fillId="4" borderId="25" xfId="0" applyNumberFormat="1" applyFont="1" applyFill="1" applyBorder="1" applyAlignment="1">
      <alignment horizontal="center" vertical="top"/>
    </xf>
    <xf numFmtId="0" fontId="61" fillId="4" borderId="25" xfId="0" applyFont="1" applyFill="1" applyBorder="1" applyAlignment="1">
      <alignment horizontal="left" vertical="top" wrapText="1"/>
    </xf>
    <xf numFmtId="0" fontId="61" fillId="4" borderId="25" xfId="0" applyFont="1" applyFill="1" applyBorder="1" applyAlignment="1">
      <alignment horizontal="center" vertical="top"/>
    </xf>
    <xf numFmtId="49" fontId="61" fillId="0" borderId="27" xfId="0" applyNumberFormat="1" applyFont="1" applyFill="1" applyBorder="1" applyAlignment="1">
      <alignment horizontal="center" vertical="top" wrapText="1"/>
    </xf>
    <xf numFmtId="0" fontId="64" fillId="4" borderId="27" xfId="0" applyFont="1" applyFill="1" applyBorder="1" applyAlignment="1">
      <alignment horizontal="left" vertical="top" wrapText="1"/>
    </xf>
    <xf numFmtId="49" fontId="61" fillId="4" borderId="27" xfId="0" applyNumberFormat="1" applyFont="1" applyFill="1" applyBorder="1"/>
    <xf numFmtId="0" fontId="26" fillId="0" borderId="0" xfId="0" applyFont="1" applyFill="1" applyAlignment="1">
      <alignment horizontal="center"/>
    </xf>
    <xf numFmtId="0" fontId="13" fillId="0" borderId="0" xfId="0" applyFont="1" applyFill="1" applyAlignment="1">
      <alignment horizontal="center" wrapText="1"/>
    </xf>
    <xf numFmtId="165" fontId="58" fillId="0" borderId="25" xfId="0" applyNumberFormat="1" applyFont="1" applyFill="1" applyBorder="1" applyAlignment="1">
      <alignment vertical="top"/>
    </xf>
    <xf numFmtId="4" fontId="2" fillId="0" borderId="25" xfId="0" applyNumberFormat="1" applyFont="1" applyFill="1" applyBorder="1" applyAlignment="1">
      <alignment vertical="top"/>
    </xf>
    <xf numFmtId="165" fontId="4" fillId="0" borderId="25" xfId="1" applyNumberFormat="1" applyFont="1" applyFill="1" applyBorder="1" applyAlignment="1">
      <alignment horizontal="right" vertical="top"/>
    </xf>
    <xf numFmtId="0" fontId="26" fillId="0" borderId="0" xfId="0" applyFont="1" applyFill="1" applyAlignment="1">
      <alignment horizontal="center"/>
    </xf>
    <xf numFmtId="0" fontId="36" fillId="0" borderId="1" xfId="0" applyFont="1" applyFill="1" applyBorder="1" applyAlignment="1">
      <alignment horizontal="center" vertical="center" wrapText="1"/>
    </xf>
    <xf numFmtId="0" fontId="32" fillId="0" borderId="0" xfId="0" applyFont="1" applyFill="1" applyAlignment="1">
      <alignment horizontal="left" vertical="center"/>
    </xf>
    <xf numFmtId="0" fontId="61" fillId="0" borderId="27" xfId="0" applyFont="1" applyFill="1" applyBorder="1" applyAlignment="1">
      <alignment horizontal="center" vertical="top"/>
    </xf>
    <xf numFmtId="0" fontId="61" fillId="0" borderId="27" xfId="0" applyFont="1" applyFill="1" applyBorder="1" applyAlignment="1">
      <alignment horizontal="left" vertical="top" wrapText="1"/>
    </xf>
    <xf numFmtId="49" fontId="46" fillId="0" borderId="0" xfId="0" applyNumberFormat="1" applyFont="1" applyFill="1" applyBorder="1" applyAlignment="1" applyProtection="1"/>
    <xf numFmtId="0" fontId="46" fillId="0" borderId="0" xfId="0" applyNumberFormat="1" applyFont="1" applyFill="1" applyBorder="1" applyAlignment="1" applyProtection="1"/>
    <xf numFmtId="165" fontId="48" fillId="0" borderId="0" xfId="0" applyNumberFormat="1" applyFont="1" applyFill="1" applyBorder="1" applyAlignment="1" applyProtection="1"/>
    <xf numFmtId="165" fontId="46" fillId="0" borderId="0" xfId="0" applyNumberFormat="1" applyFont="1" applyFill="1" applyBorder="1" applyAlignment="1" applyProtection="1"/>
    <xf numFmtId="0" fontId="26" fillId="0" borderId="0" xfId="0" applyNumberFormat="1" applyFont="1" applyFill="1" applyBorder="1" applyAlignment="1" applyProtection="1">
      <alignment horizontal="center"/>
    </xf>
    <xf numFmtId="0" fontId="50" fillId="0" borderId="0" xfId="0" applyNumberFormat="1" applyFont="1" applyFill="1" applyBorder="1" applyAlignment="1" applyProtection="1">
      <alignment horizontal="center" vertical="center"/>
    </xf>
    <xf numFmtId="49" fontId="49" fillId="0" borderId="0" xfId="0" applyNumberFormat="1" applyFont="1" applyFill="1" applyBorder="1" applyAlignment="1" applyProtection="1"/>
    <xf numFmtId="0" fontId="49" fillId="0" borderId="0" xfId="0" applyNumberFormat="1" applyFont="1" applyFill="1" applyBorder="1" applyAlignment="1" applyProtection="1"/>
    <xf numFmtId="165" fontId="50" fillId="0" borderId="0" xfId="0" applyNumberFormat="1" applyFont="1" applyFill="1" applyBorder="1" applyAlignment="1" applyProtection="1"/>
    <xf numFmtId="49" fontId="50" fillId="0" borderId="0" xfId="0" applyNumberFormat="1" applyFont="1" applyFill="1" applyBorder="1" applyAlignment="1" applyProtection="1">
      <alignment horizontal="center" vertical="top"/>
    </xf>
    <xf numFmtId="165" fontId="50" fillId="0" borderId="0" xfId="0" applyNumberFormat="1" applyFont="1" applyFill="1" applyBorder="1" applyAlignment="1" applyProtection="1">
      <alignment horizontal="center"/>
    </xf>
    <xf numFmtId="0" fontId="52" fillId="0" borderId="0" xfId="0" applyNumberFormat="1" applyFont="1" applyFill="1" applyBorder="1" applyAlignment="1" applyProtection="1">
      <alignment horizontal="center"/>
    </xf>
    <xf numFmtId="165" fontId="50" fillId="0" borderId="0" xfId="0" applyNumberFormat="1" applyFont="1" applyFill="1" applyBorder="1" applyAlignment="1" applyProtection="1">
      <alignment horizontal="center" vertical="top"/>
    </xf>
    <xf numFmtId="49" fontId="50" fillId="0" borderId="0" xfId="0" applyNumberFormat="1" applyFont="1" applyFill="1" applyBorder="1" applyAlignment="1" applyProtection="1">
      <alignment horizontal="center"/>
    </xf>
    <xf numFmtId="165" fontId="50" fillId="0" borderId="0" xfId="0" applyNumberFormat="1" applyFont="1" applyFill="1" applyBorder="1" applyAlignment="1" applyProtection="1">
      <alignment horizontal="center" vertical="top" wrapText="1"/>
    </xf>
    <xf numFmtId="165" fontId="49" fillId="0" borderId="0" xfId="0" applyNumberFormat="1" applyFont="1" applyFill="1" applyBorder="1" applyAlignment="1" applyProtection="1"/>
    <xf numFmtId="49" fontId="54" fillId="0" borderId="0" xfId="0" applyNumberFormat="1" applyFont="1" applyFill="1" applyBorder="1" applyAlignment="1" applyProtection="1">
      <alignment horizontal="center" vertical="center" wrapText="1"/>
    </xf>
    <xf numFmtId="0" fontId="54" fillId="0" borderId="0" xfId="0" applyNumberFormat="1" applyFont="1" applyFill="1" applyBorder="1" applyAlignment="1" applyProtection="1">
      <alignment horizontal="center" vertical="center" wrapText="1"/>
    </xf>
    <xf numFmtId="0" fontId="55" fillId="0" borderId="0" xfId="0" applyNumberFormat="1" applyFont="1" applyFill="1" applyBorder="1" applyAlignment="1" applyProtection="1">
      <alignment horizontal="center" vertical="top"/>
    </xf>
    <xf numFmtId="0" fontId="53" fillId="0" borderId="0" xfId="0" applyNumberFormat="1" applyFont="1" applyFill="1" applyBorder="1" applyAlignment="1" applyProtection="1"/>
    <xf numFmtId="165" fontId="53" fillId="0" borderId="0" xfId="0" applyNumberFormat="1" applyFont="1" applyFill="1" applyBorder="1" applyAlignment="1" applyProtection="1"/>
    <xf numFmtId="49" fontId="48" fillId="0" borderId="0" xfId="0" applyNumberFormat="1" applyFont="1" applyFill="1" applyBorder="1" applyAlignment="1" applyProtection="1">
      <alignment horizontal="left"/>
    </xf>
    <xf numFmtId="49" fontId="48" fillId="0" borderId="0" xfId="0" applyNumberFormat="1" applyFont="1" applyFill="1" applyBorder="1" applyAlignment="1" applyProtection="1"/>
    <xf numFmtId="0" fontId="48" fillId="0" borderId="0" xfId="0" applyNumberFormat="1" applyFont="1" applyFill="1" applyBorder="1" applyAlignment="1" applyProtection="1"/>
    <xf numFmtId="2" fontId="17" fillId="0" borderId="0" xfId="0" applyNumberFormat="1" applyFont="1" applyFill="1" applyAlignment="1">
      <alignment horizontal="center" vertical="center"/>
    </xf>
    <xf numFmtId="167" fontId="26" fillId="0" borderId="0" xfId="0" applyNumberFormat="1" applyFont="1" applyFill="1" applyAlignment="1">
      <alignment horizontal="center" vertical="center"/>
    </xf>
    <xf numFmtId="3" fontId="35" fillId="0" borderId="0" xfId="0" applyNumberFormat="1" applyFont="1" applyFill="1" applyAlignment="1">
      <alignment horizontal="center" vertical="center" wrapText="1"/>
    </xf>
    <xf numFmtId="0" fontId="62" fillId="0" borderId="27" xfId="0" applyFont="1" applyFill="1" applyBorder="1" applyAlignment="1">
      <alignment horizontal="center" vertical="top" wrapText="1"/>
    </xf>
    <xf numFmtId="0" fontId="61" fillId="0" borderId="27" xfId="0" applyFont="1" applyFill="1" applyBorder="1" applyAlignment="1">
      <alignment horizontal="center" vertical="top" wrapText="1"/>
    </xf>
    <xf numFmtId="165" fontId="1" fillId="3" borderId="0" xfId="0" applyNumberFormat="1" applyFont="1" applyFill="1" applyAlignment="1">
      <alignment vertical="top"/>
    </xf>
    <xf numFmtId="0" fontId="61" fillId="4" borderId="25" xfId="0" applyFont="1" applyFill="1" applyBorder="1" applyAlignment="1">
      <alignment vertical="top" wrapText="1"/>
    </xf>
    <xf numFmtId="0" fontId="27" fillId="0" borderId="0" xfId="0" applyFont="1" applyAlignment="1">
      <alignment horizontal="center" wrapText="1"/>
    </xf>
    <xf numFmtId="0" fontId="28" fillId="0" borderId="0" xfId="0" applyFont="1" applyFill="1" applyAlignment="1">
      <alignment horizontal="center"/>
    </xf>
    <xf numFmtId="0" fontId="16" fillId="0" borderId="0" xfId="0" applyFont="1" applyAlignment="1">
      <alignment horizontal="center" vertical="top"/>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17" fillId="0" borderId="0" xfId="0" applyFont="1" applyAlignment="1">
      <alignment horizontal="center"/>
    </xf>
    <xf numFmtId="49" fontId="26" fillId="0" borderId="0" xfId="0" applyNumberFormat="1" applyFont="1" applyAlignment="1">
      <alignment horizontal="left"/>
    </xf>
    <xf numFmtId="0" fontId="26" fillId="0" borderId="0" xfId="0" applyFont="1" applyAlignment="1">
      <alignment horizontal="left"/>
    </xf>
    <xf numFmtId="0" fontId="30" fillId="0" borderId="0" xfId="0" applyFont="1" applyAlignment="1">
      <alignment horizontal="center"/>
    </xf>
    <xf numFmtId="0" fontId="16" fillId="0" borderId="0" xfId="0" applyFont="1" applyAlignment="1">
      <alignment horizontal="center"/>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23" fillId="0" borderId="0" xfId="0" applyFont="1" applyAlignment="1">
      <alignment horizontal="center" vertical="top"/>
    </xf>
    <xf numFmtId="0" fontId="9" fillId="0" borderId="0" xfId="0" applyFont="1" applyAlignment="1">
      <alignment horizontal="center" wrapText="1"/>
    </xf>
    <xf numFmtId="0" fontId="32" fillId="0" borderId="0" xfId="0" applyFont="1" applyAlignment="1">
      <alignment horizontal="left"/>
    </xf>
    <xf numFmtId="0" fontId="30" fillId="0" borderId="0" xfId="0" applyFont="1" applyFill="1" applyAlignment="1">
      <alignment horizontal="center"/>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0" fillId="0" borderId="0" xfId="0" applyBorder="1" applyAlignment="1">
      <alignment horizontal="center" vertical="center"/>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3" fillId="0" borderId="17" xfId="0" applyFont="1" applyFill="1" applyBorder="1" applyAlignment="1">
      <alignment horizontal="center" vertical="center"/>
    </xf>
    <xf numFmtId="0" fontId="13" fillId="0" borderId="19"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3" fillId="0" borderId="1" xfId="0" applyFont="1" applyFill="1" applyBorder="1" applyAlignment="1">
      <alignment horizontal="center"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6" fillId="0" borderId="0" xfId="0" applyFont="1" applyFill="1" applyAlignment="1">
      <alignment horizontal="center"/>
    </xf>
    <xf numFmtId="0" fontId="16" fillId="0" borderId="0" xfId="0" applyFont="1" applyFill="1" applyAlignment="1">
      <alignment horizontal="center" vertical="top" wrapText="1"/>
    </xf>
    <xf numFmtId="0" fontId="27" fillId="0" borderId="0" xfId="0" applyFont="1" applyFill="1" applyAlignment="1">
      <alignment horizontal="center"/>
    </xf>
    <xf numFmtId="0" fontId="28" fillId="0" borderId="0" xfId="0" applyFont="1" applyFill="1" applyAlignment="1">
      <alignment horizontal="center" wrapText="1"/>
    </xf>
    <xf numFmtId="0" fontId="0" fillId="0" borderId="0" xfId="0" applyFill="1" applyAlignment="1">
      <alignment horizontal="center"/>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7" xfId="0" applyFont="1" applyFill="1" applyBorder="1" applyAlignment="1">
      <alignment horizontal="left" vertical="top"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6" fillId="0" borderId="20"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0" borderId="21" xfId="0" applyFont="1" applyFill="1" applyBorder="1" applyAlignment="1">
      <alignment horizontal="center" vertical="top" wrapText="1"/>
    </xf>
    <xf numFmtId="49" fontId="6" fillId="0" borderId="20"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0" xfId="0" applyFont="1" applyFill="1" applyBorder="1" applyAlignment="1">
      <alignment horizontal="center"/>
    </xf>
    <xf numFmtId="0" fontId="6" fillId="0" borderId="28" xfId="0" applyFont="1" applyFill="1" applyBorder="1" applyAlignment="1">
      <alignment horizontal="center"/>
    </xf>
    <xf numFmtId="49" fontId="26" fillId="0" borderId="0" xfId="0" applyNumberFormat="1" applyFont="1" applyFill="1" applyAlignment="1">
      <alignment horizontal="center" wrapText="1"/>
    </xf>
    <xf numFmtId="0" fontId="60" fillId="0" borderId="0" xfId="0" applyFont="1" applyFill="1" applyAlignment="1">
      <alignment horizontal="center" vertical="top"/>
    </xf>
    <xf numFmtId="0" fontId="61" fillId="0" borderId="17" xfId="0" applyFont="1" applyFill="1" applyBorder="1" applyAlignment="1">
      <alignment horizontal="center" vertical="top" wrapText="1"/>
    </xf>
    <xf numFmtId="0" fontId="61" fillId="0" borderId="19" xfId="0" applyFont="1" applyFill="1" applyBorder="1" applyAlignment="1">
      <alignment horizontal="center" vertical="top" wrapText="1"/>
    </xf>
    <xf numFmtId="0" fontId="61" fillId="0" borderId="18" xfId="0" applyFont="1" applyFill="1" applyBorder="1" applyAlignment="1">
      <alignment horizontal="center" vertical="top" wrapText="1"/>
    </xf>
    <xf numFmtId="0" fontId="61" fillId="0" borderId="20" xfId="0" applyFont="1" applyFill="1" applyBorder="1" applyAlignment="1">
      <alignment horizontal="center" vertical="center" wrapText="1"/>
    </xf>
    <xf numFmtId="0" fontId="61" fillId="0" borderId="21" xfId="0" applyFont="1" applyFill="1" applyBorder="1" applyAlignment="1">
      <alignment horizontal="center" vertical="center" wrapText="1"/>
    </xf>
    <xf numFmtId="49" fontId="61" fillId="0" borderId="20" xfId="0" applyNumberFormat="1" applyFont="1" applyFill="1" applyBorder="1" applyAlignment="1">
      <alignment horizontal="center" wrapText="1"/>
    </xf>
    <xf numFmtId="49" fontId="61" fillId="0" borderId="21" xfId="0" applyNumberFormat="1" applyFont="1" applyFill="1" applyBorder="1" applyAlignment="1">
      <alignment horizontal="center" wrapText="1"/>
    </xf>
    <xf numFmtId="49" fontId="62" fillId="0" borderId="20" xfId="0" applyNumberFormat="1" applyFont="1" applyFill="1" applyBorder="1" applyAlignment="1">
      <alignment horizontal="center" vertical="top" wrapText="1"/>
    </xf>
    <xf numFmtId="49" fontId="62" fillId="0" borderId="21" xfId="0" applyNumberFormat="1" applyFont="1" applyFill="1" applyBorder="1" applyAlignment="1">
      <alignment horizontal="center" vertical="top" wrapText="1"/>
    </xf>
    <xf numFmtId="49" fontId="62" fillId="0" borderId="20"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66" fillId="0" borderId="20" xfId="0" applyFont="1" applyFill="1" applyBorder="1" applyAlignment="1">
      <alignment horizontal="left" vertical="top" wrapText="1"/>
    </xf>
    <xf numFmtId="0" fontId="66" fillId="0" borderId="21" xfId="0" applyFont="1" applyFill="1" applyBorder="1" applyAlignment="1">
      <alignment horizontal="left" vertical="top" wrapText="1"/>
    </xf>
    <xf numFmtId="0" fontId="64" fillId="0" borderId="20" xfId="0" applyFont="1" applyFill="1" applyBorder="1" applyAlignment="1">
      <alignment horizontal="left" vertical="top" wrapText="1"/>
    </xf>
    <xf numFmtId="0" fontId="64" fillId="0" borderId="21" xfId="0" applyFont="1" applyFill="1" applyBorder="1" applyAlignment="1">
      <alignment horizontal="left" vertical="top" wrapText="1"/>
    </xf>
    <xf numFmtId="49" fontId="61" fillId="0" borderId="20" xfId="0" applyNumberFormat="1" applyFont="1" applyFill="1" applyBorder="1" applyAlignment="1">
      <alignment horizontal="center" vertical="top" wrapText="1"/>
    </xf>
    <xf numFmtId="49" fontId="61" fillId="0" borderId="21" xfId="0" applyNumberFormat="1" applyFont="1" applyFill="1" applyBorder="1" applyAlignment="1">
      <alignment horizontal="center" vertical="top" wrapText="1"/>
    </xf>
    <xf numFmtId="49" fontId="61" fillId="0" borderId="20" xfId="0" applyNumberFormat="1" applyFont="1" applyFill="1" applyBorder="1" applyAlignment="1">
      <alignment horizontal="center" vertical="center"/>
    </xf>
    <xf numFmtId="49" fontId="61" fillId="0" borderId="21" xfId="0" applyNumberFormat="1" applyFont="1" applyFill="1" applyBorder="1" applyAlignment="1">
      <alignment horizontal="center" vertical="center"/>
    </xf>
    <xf numFmtId="49" fontId="61" fillId="0" borderId="20"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64" fillId="0" borderId="20" xfId="0" applyFont="1" applyFill="1" applyBorder="1" applyAlignment="1">
      <alignment horizontal="justify" vertical="top" wrapText="1"/>
    </xf>
    <xf numFmtId="0" fontId="64" fillId="0" borderId="21" xfId="0" applyFont="1" applyFill="1" applyBorder="1" applyAlignment="1">
      <alignment horizontal="justify" vertical="top" wrapText="1"/>
    </xf>
    <xf numFmtId="0" fontId="64" fillId="0" borderId="20" xfId="0" applyFont="1" applyFill="1" applyBorder="1" applyAlignment="1">
      <alignment vertical="top" wrapText="1"/>
    </xf>
    <xf numFmtId="0" fontId="64" fillId="0" borderId="21" xfId="0" applyFont="1" applyFill="1" applyBorder="1" applyAlignment="1">
      <alignment vertical="top" wrapText="1"/>
    </xf>
    <xf numFmtId="0" fontId="61" fillId="0" borderId="20" xfId="0" applyFont="1" applyFill="1" applyBorder="1" applyAlignment="1">
      <alignment horizontal="left" vertical="top" wrapText="1"/>
    </xf>
    <xf numFmtId="0" fontId="61" fillId="0" borderId="21" xfId="0" applyFont="1" applyFill="1" applyBorder="1" applyAlignment="1">
      <alignment horizontal="left" vertical="top" wrapText="1"/>
    </xf>
    <xf numFmtId="49" fontId="2" fillId="3" borderId="25" xfId="0" applyNumberFormat="1" applyFont="1" applyFill="1" applyBorder="1" applyAlignment="1">
      <alignment horizontal="center" vertical="top"/>
    </xf>
    <xf numFmtId="0" fontId="4" fillId="3" borderId="25" xfId="0" applyFont="1" applyFill="1" applyBorder="1" applyAlignment="1">
      <alignment horizontal="center" vertical="top" wrapText="1"/>
    </xf>
    <xf numFmtId="0" fontId="4" fillId="3" borderId="25" xfId="0" applyFont="1" applyFill="1" applyBorder="1" applyAlignment="1">
      <alignment horizontal="left" vertical="top" wrapText="1"/>
    </xf>
    <xf numFmtId="49" fontId="2" fillId="3" borderId="17" xfId="0" applyNumberFormat="1" applyFont="1" applyFill="1" applyBorder="1" applyAlignment="1">
      <alignment horizontal="left" vertical="top"/>
    </xf>
    <xf numFmtId="49" fontId="2" fillId="3" borderId="19" xfId="0" applyNumberFormat="1" applyFont="1" applyFill="1" applyBorder="1" applyAlignment="1">
      <alignment horizontal="left" vertical="top"/>
    </xf>
    <xf numFmtId="49" fontId="2" fillId="3" borderId="18" xfId="0" applyNumberFormat="1" applyFont="1" applyFill="1" applyBorder="1" applyAlignment="1">
      <alignment horizontal="left" vertical="top"/>
    </xf>
    <xf numFmtId="49" fontId="2" fillId="3" borderId="20" xfId="0" applyNumberFormat="1" applyFont="1" applyFill="1" applyBorder="1" applyAlignment="1">
      <alignment horizontal="center" vertical="top"/>
    </xf>
    <xf numFmtId="49" fontId="2" fillId="3" borderId="23" xfId="0" applyNumberFormat="1" applyFont="1" applyFill="1" applyBorder="1" applyAlignment="1">
      <alignment horizontal="center" vertical="top"/>
    </xf>
    <xf numFmtId="0" fontId="59" fillId="3" borderId="0" xfId="0" applyFont="1" applyFill="1" applyAlignment="1">
      <alignment horizontal="center" vertical="top"/>
    </xf>
    <xf numFmtId="0" fontId="2" fillId="3" borderId="20" xfId="0" applyFont="1" applyFill="1" applyBorder="1" applyAlignment="1">
      <alignment horizontal="left" vertical="top" wrapText="1"/>
    </xf>
    <xf numFmtId="0" fontId="2" fillId="3" borderId="23" xfId="0" applyFont="1" applyFill="1" applyBorder="1" applyAlignment="1">
      <alignment horizontal="left" vertical="top" wrapText="1"/>
    </xf>
    <xf numFmtId="0" fontId="1" fillId="3" borderId="25" xfId="0" applyFont="1" applyFill="1" applyBorder="1" applyAlignment="1">
      <alignment horizontal="center" vertical="top"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4" fillId="3" borderId="25" xfId="0" applyFont="1" applyFill="1" applyBorder="1" applyAlignment="1">
      <alignment horizontal="center" vertical="center" wrapText="1"/>
    </xf>
    <xf numFmtId="0" fontId="5" fillId="3" borderId="25" xfId="0" applyFont="1" applyFill="1" applyBorder="1" applyAlignment="1">
      <alignment horizontal="center" vertical="center" wrapText="1"/>
    </xf>
    <xf numFmtId="4" fontId="4" fillId="3" borderId="25" xfId="0" applyNumberFormat="1" applyFont="1" applyFill="1" applyBorder="1" applyAlignment="1">
      <alignment horizontal="center" vertical="center" wrapText="1"/>
    </xf>
    <xf numFmtId="0" fontId="2" fillId="3" borderId="20" xfId="0" applyFont="1" applyFill="1" applyBorder="1" applyAlignment="1">
      <alignment horizontal="center" vertical="top"/>
    </xf>
    <xf numFmtId="0" fontId="2" fillId="3" borderId="23" xfId="0" applyFont="1" applyFill="1" applyBorder="1" applyAlignment="1">
      <alignment horizontal="center" vertical="top"/>
    </xf>
    <xf numFmtId="49" fontId="58" fillId="3" borderId="20" xfId="0" applyNumberFormat="1" applyFont="1" applyFill="1" applyBorder="1" applyAlignment="1">
      <alignment horizontal="center" vertical="top"/>
    </xf>
    <xf numFmtId="49" fontId="58" fillId="3" borderId="23" xfId="0" applyNumberFormat="1" applyFont="1" applyFill="1" applyBorder="1" applyAlignment="1">
      <alignment horizontal="center" vertical="top"/>
    </xf>
    <xf numFmtId="49" fontId="58" fillId="3" borderId="21" xfId="0" applyNumberFormat="1" applyFont="1" applyFill="1" applyBorder="1" applyAlignment="1">
      <alignment horizontal="center" vertical="top"/>
    </xf>
    <xf numFmtId="0" fontId="4" fillId="3" borderId="20" xfId="0" applyFont="1" applyFill="1" applyBorder="1" applyAlignment="1">
      <alignment horizontal="center" vertical="top"/>
    </xf>
    <xf numFmtId="0" fontId="4" fillId="3" borderId="23" xfId="0" applyFont="1" applyFill="1" applyBorder="1" applyAlignment="1">
      <alignment horizontal="center" vertical="top"/>
    </xf>
    <xf numFmtId="49" fontId="2" fillId="3" borderId="21" xfId="0" applyNumberFormat="1" applyFont="1" applyFill="1" applyBorder="1" applyAlignment="1">
      <alignment horizontal="center" vertical="top"/>
    </xf>
    <xf numFmtId="0" fontId="0" fillId="3" borderId="20" xfId="0" applyFill="1" applyBorder="1" applyAlignment="1">
      <alignment horizontal="center" vertical="top"/>
    </xf>
    <xf numFmtId="0" fontId="0" fillId="3" borderId="23" xfId="0" applyFill="1" applyBorder="1" applyAlignment="1">
      <alignment horizontal="center" vertical="top"/>
    </xf>
    <xf numFmtId="0" fontId="0" fillId="3" borderId="21" xfId="0" applyFill="1" applyBorder="1" applyAlignment="1">
      <alignment horizontal="center" vertical="top"/>
    </xf>
    <xf numFmtId="0" fontId="32" fillId="3" borderId="0" xfId="0" applyFont="1" applyFill="1" applyAlignment="1">
      <alignment horizontal="center"/>
    </xf>
    <xf numFmtId="0" fontId="32" fillId="3" borderId="0" xfId="0" applyFont="1" applyFill="1" applyAlignment="1">
      <alignment horizontal="center" wrapText="1"/>
    </xf>
    <xf numFmtId="0" fontId="30" fillId="3" borderId="0" xfId="0" applyFont="1" applyFill="1" applyAlignment="1">
      <alignment horizontal="center"/>
    </xf>
    <xf numFmtId="0" fontId="9" fillId="3" borderId="0" xfId="0" applyFont="1" applyFill="1" applyAlignment="1">
      <alignment horizontal="center" vertical="top" wrapText="1"/>
    </xf>
    <xf numFmtId="0" fontId="32" fillId="3" borderId="0" xfId="0" applyFont="1" applyFill="1" applyAlignment="1">
      <alignment horizontal="left"/>
    </xf>
    <xf numFmtId="0" fontId="7" fillId="3" borderId="20" xfId="0" applyFont="1" applyFill="1" applyBorder="1" applyAlignment="1">
      <alignment horizontal="left" vertical="top" wrapText="1"/>
    </xf>
    <xf numFmtId="0" fontId="7" fillId="3" borderId="23" xfId="0" applyFont="1" applyFill="1" applyBorder="1" applyAlignment="1">
      <alignment horizontal="left" vertical="top" wrapText="1"/>
    </xf>
    <xf numFmtId="0" fontId="7" fillId="3" borderId="21" xfId="0" applyFont="1" applyFill="1" applyBorder="1" applyAlignment="1">
      <alignment horizontal="left" vertical="top" wrapText="1"/>
    </xf>
    <xf numFmtId="0" fontId="4" fillId="3" borderId="20" xfId="0" applyFont="1" applyFill="1" applyBorder="1" applyAlignment="1">
      <alignment horizontal="center" vertical="top" wrapText="1"/>
    </xf>
    <xf numFmtId="0" fontId="4" fillId="3" borderId="23" xfId="0" applyFont="1" applyFill="1" applyBorder="1" applyAlignment="1">
      <alignment horizontal="center" vertical="top" wrapText="1"/>
    </xf>
    <xf numFmtId="0" fontId="4" fillId="3" borderId="21" xfId="0" applyFont="1" applyFill="1" applyBorder="1" applyAlignment="1">
      <alignment horizontal="center" vertical="top" wrapText="1"/>
    </xf>
    <xf numFmtId="0" fontId="4" fillId="3" borderId="20"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21" xfId="0" applyFont="1" applyFill="1" applyBorder="1" applyAlignment="1">
      <alignment horizontal="left" vertical="top" wrapText="1"/>
    </xf>
    <xf numFmtId="0" fontId="58" fillId="3" borderId="20" xfId="0" applyFont="1" applyFill="1" applyBorder="1" applyAlignment="1">
      <alignment horizontal="left" vertical="top" wrapText="1"/>
    </xf>
    <xf numFmtId="0" fontId="58" fillId="3" borderId="23" xfId="0" applyFont="1" applyFill="1" applyBorder="1" applyAlignment="1">
      <alignment horizontal="left" vertical="top" wrapText="1"/>
    </xf>
    <xf numFmtId="0" fontId="58" fillId="3" borderId="21" xfId="0" applyFont="1" applyFill="1" applyBorder="1" applyAlignment="1">
      <alignment horizontal="left" vertical="top" wrapText="1"/>
    </xf>
    <xf numFmtId="0" fontId="7" fillId="3" borderId="20" xfId="0" applyFont="1" applyFill="1" applyBorder="1" applyAlignment="1">
      <alignment horizontal="center" vertical="top" wrapText="1"/>
    </xf>
    <xf numFmtId="0" fontId="7" fillId="3" borderId="23" xfId="0" applyFont="1" applyFill="1" applyBorder="1" applyAlignment="1">
      <alignment horizontal="center" vertical="top" wrapText="1"/>
    </xf>
    <xf numFmtId="0" fontId="7" fillId="3" borderId="21" xfId="0" applyFont="1" applyFill="1" applyBorder="1" applyAlignment="1">
      <alignment horizontal="center" vertical="top" wrapText="1"/>
    </xf>
    <xf numFmtId="49" fontId="7" fillId="3" borderId="20" xfId="0" applyNumberFormat="1" applyFont="1" applyFill="1" applyBorder="1" applyAlignment="1">
      <alignment horizontal="center" vertical="top"/>
    </xf>
    <xf numFmtId="49" fontId="7" fillId="3" borderId="23" xfId="0" applyNumberFormat="1" applyFont="1" applyFill="1" applyBorder="1" applyAlignment="1">
      <alignment horizontal="center" vertical="top"/>
    </xf>
    <xf numFmtId="49" fontId="7" fillId="3" borderId="21" xfId="0" applyNumberFormat="1" applyFont="1" applyFill="1" applyBorder="1" applyAlignment="1">
      <alignment horizontal="center" vertical="top"/>
    </xf>
    <xf numFmtId="49" fontId="4" fillId="3" borderId="20" xfId="0" applyNumberFormat="1" applyFont="1" applyFill="1" applyBorder="1" applyAlignment="1">
      <alignment horizontal="center" vertical="top"/>
    </xf>
    <xf numFmtId="49" fontId="4" fillId="3" borderId="21" xfId="0" applyNumberFormat="1" applyFont="1" applyFill="1" applyBorder="1" applyAlignment="1">
      <alignment horizontal="center" vertical="top"/>
    </xf>
    <xf numFmtId="49" fontId="4" fillId="3" borderId="23" xfId="0" applyNumberFormat="1" applyFont="1" applyFill="1" applyBorder="1" applyAlignment="1">
      <alignment horizontal="center" vertical="top"/>
    </xf>
    <xf numFmtId="0" fontId="47" fillId="3" borderId="22" xfId="0" applyNumberFormat="1" applyFont="1" applyFill="1" applyBorder="1" applyAlignment="1" applyProtection="1">
      <alignment horizontal="center" vertical="top" wrapText="1"/>
    </xf>
    <xf numFmtId="0" fontId="47" fillId="3" borderId="24" xfId="0" applyNumberFormat="1" applyFont="1" applyFill="1" applyBorder="1" applyAlignment="1" applyProtection="1">
      <alignment horizontal="center" vertical="top" wrapText="1"/>
    </xf>
    <xf numFmtId="0" fontId="48" fillId="3" borderId="0" xfId="0" applyNumberFormat="1" applyFont="1" applyFill="1" applyBorder="1" applyAlignment="1" applyProtection="1"/>
    <xf numFmtId="0" fontId="47" fillId="3" borderId="20" xfId="0" applyNumberFormat="1" applyFont="1" applyFill="1" applyBorder="1" applyAlignment="1" applyProtection="1">
      <alignment horizontal="center" vertical="top" wrapText="1"/>
    </xf>
    <xf numFmtId="0" fontId="48" fillId="3" borderId="21" xfId="0" applyNumberFormat="1" applyFont="1" applyFill="1" applyBorder="1" applyAlignment="1" applyProtection="1"/>
    <xf numFmtId="165" fontId="47" fillId="3" borderId="17" xfId="0" applyNumberFormat="1" applyFont="1" applyFill="1" applyBorder="1" applyAlignment="1" applyProtection="1">
      <alignment horizontal="center" vertical="top" wrapText="1"/>
    </xf>
    <xf numFmtId="165" fontId="47" fillId="3" borderId="19" xfId="0" applyNumberFormat="1" applyFont="1" applyFill="1" applyBorder="1" applyAlignment="1" applyProtection="1">
      <alignment horizontal="center" vertical="top" wrapText="1"/>
    </xf>
    <xf numFmtId="165" fontId="47" fillId="3" borderId="18" xfId="0" applyNumberFormat="1" applyFont="1" applyFill="1" applyBorder="1" applyAlignment="1" applyProtection="1">
      <alignment horizontal="center" vertical="top" wrapText="1"/>
    </xf>
    <xf numFmtId="0" fontId="48" fillId="3" borderId="20" xfId="0" applyNumberFormat="1" applyFont="1" applyFill="1" applyBorder="1" applyAlignment="1" applyProtection="1">
      <alignment horizontal="left" vertical="top" wrapText="1"/>
    </xf>
    <xf numFmtId="0" fontId="48" fillId="3" borderId="23" xfId="0" applyNumberFormat="1" applyFont="1" applyFill="1" applyBorder="1" applyAlignment="1" applyProtection="1">
      <alignment horizontal="left" vertical="top" wrapText="1"/>
    </xf>
    <xf numFmtId="0" fontId="48" fillId="3" borderId="21" xfId="0" applyNumberFormat="1" applyFont="1" applyFill="1" applyBorder="1" applyAlignment="1" applyProtection="1">
      <alignment horizontal="left" vertical="top" wrapText="1"/>
    </xf>
    <xf numFmtId="49" fontId="48" fillId="3" borderId="20" xfId="0" applyNumberFormat="1" applyFont="1" applyFill="1" applyBorder="1" applyAlignment="1" applyProtection="1">
      <alignment horizontal="center" vertical="top"/>
    </xf>
    <xf numFmtId="0" fontId="48" fillId="3" borderId="23" xfId="0" applyNumberFormat="1" applyFont="1" applyFill="1" applyBorder="1" applyAlignment="1" applyProtection="1"/>
    <xf numFmtId="0" fontId="48" fillId="3" borderId="23" xfId="0" applyNumberFormat="1" applyFont="1" applyFill="1" applyBorder="1" applyAlignment="1" applyProtection="1">
      <alignment vertical="top"/>
    </xf>
    <xf numFmtId="49" fontId="46" fillId="3" borderId="20" xfId="0" applyNumberFormat="1" applyFont="1" applyFill="1" applyBorder="1" applyAlignment="1" applyProtection="1">
      <alignment horizontal="center" vertical="top"/>
    </xf>
    <xf numFmtId="49" fontId="46" fillId="3" borderId="23" xfId="0" applyNumberFormat="1" applyFont="1" applyFill="1" applyBorder="1" applyAlignment="1" applyProtection="1">
      <alignment horizontal="center" vertical="top"/>
    </xf>
    <xf numFmtId="49" fontId="46" fillId="3" borderId="21" xfId="0" applyNumberFormat="1" applyFont="1" applyFill="1" applyBorder="1" applyAlignment="1" applyProtection="1">
      <alignment horizontal="center" vertical="top"/>
    </xf>
    <xf numFmtId="0" fontId="52" fillId="0" borderId="0" xfId="0" applyNumberFormat="1" applyFont="1" applyFill="1" applyBorder="1" applyAlignment="1" applyProtection="1">
      <alignment horizontal="center" vertical="center" wrapText="1"/>
    </xf>
    <xf numFmtId="0" fontId="50" fillId="0" borderId="0" xfId="0" applyNumberFormat="1" applyFont="1" applyFill="1" applyBorder="1" applyAlignment="1" applyProtection="1">
      <alignment horizontal="left"/>
    </xf>
    <xf numFmtId="0" fontId="51" fillId="0" borderId="0" xfId="0" applyNumberFormat="1" applyFont="1" applyFill="1" applyBorder="1" applyAlignment="1" applyProtection="1">
      <alignment horizontal="left"/>
    </xf>
    <xf numFmtId="0" fontId="56" fillId="0" borderId="0" xfId="0" applyNumberFormat="1" applyFont="1" applyFill="1" applyBorder="1" applyAlignment="1" applyProtection="1">
      <alignment horizontal="center" vertical="top"/>
    </xf>
    <xf numFmtId="49" fontId="4" fillId="0" borderId="6" xfId="0" applyNumberFormat="1" applyFont="1" applyFill="1" applyBorder="1" applyAlignment="1">
      <alignment horizontal="center" vertical="top" wrapText="1"/>
    </xf>
    <xf numFmtId="49" fontId="4" fillId="0" borderId="8" xfId="0" applyNumberFormat="1" applyFont="1" applyFill="1" applyBorder="1" applyAlignment="1">
      <alignment horizontal="center" vertical="top" wrapText="1"/>
    </xf>
    <xf numFmtId="49" fontId="4" fillId="0" borderId="7"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xf>
    <xf numFmtId="49" fontId="4" fillId="0" borderId="8" xfId="0" applyNumberFormat="1" applyFont="1" applyFill="1" applyBorder="1" applyAlignment="1">
      <alignment horizontal="center" vertical="top"/>
    </xf>
    <xf numFmtId="49" fontId="4" fillId="0" borderId="7" xfId="0" applyNumberFormat="1" applyFont="1" applyFill="1" applyBorder="1" applyAlignment="1">
      <alignment horizontal="center" vertical="top"/>
    </xf>
    <xf numFmtId="0" fontId="13" fillId="0" borderId="0" xfId="0" applyFont="1" applyFill="1" applyAlignment="1">
      <alignment horizontal="center" vertical="center"/>
    </xf>
    <xf numFmtId="0" fontId="36" fillId="0" borderId="1" xfId="0" applyFont="1" applyFill="1" applyBorder="1" applyAlignment="1">
      <alignment horizontal="center" vertical="center" wrapText="1"/>
    </xf>
    <xf numFmtId="0" fontId="33" fillId="0" borderId="9" xfId="0" applyFont="1" applyFill="1" applyBorder="1" applyAlignment="1">
      <alignment horizontal="center" vertical="top" wrapText="1"/>
    </xf>
    <xf numFmtId="0" fontId="33" fillId="0" borderId="11" xfId="0" applyFont="1" applyFill="1" applyBorder="1" applyAlignment="1">
      <alignment horizontal="center" vertical="top" wrapText="1"/>
    </xf>
    <xf numFmtId="0" fontId="33" fillId="0" borderId="12"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8" xfId="0" applyFont="1" applyFill="1" applyBorder="1" applyAlignment="1">
      <alignment horizontal="center" vertical="top" wrapText="1"/>
    </xf>
    <xf numFmtId="0" fontId="25" fillId="0" borderId="7" xfId="0" applyFont="1" applyFill="1" applyBorder="1" applyAlignment="1">
      <alignment horizontal="center" vertical="top" wrapText="1"/>
    </xf>
    <xf numFmtId="0" fontId="13" fillId="0" borderId="0" xfId="0" applyFont="1" applyFill="1" applyAlignment="1">
      <alignment horizont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4" xfId="0" applyFont="1" applyFill="1" applyBorder="1" applyAlignment="1">
      <alignment horizontal="center" vertical="top" wrapText="1"/>
    </xf>
    <xf numFmtId="0" fontId="4" fillId="0" borderId="6" xfId="0" applyFont="1" applyFill="1" applyBorder="1" applyAlignment="1">
      <alignment horizontal="center" vertical="top"/>
    </xf>
    <xf numFmtId="0" fontId="4" fillId="0" borderId="8" xfId="0" applyFont="1" applyFill="1" applyBorder="1" applyAlignment="1">
      <alignment horizontal="center" vertical="top"/>
    </xf>
    <xf numFmtId="0" fontId="4" fillId="0" borderId="7" xfId="0" applyFont="1" applyFill="1" applyBorder="1" applyAlignment="1">
      <alignment horizontal="center" vertical="top"/>
    </xf>
    <xf numFmtId="49" fontId="2" fillId="0" borderId="6" xfId="0" applyNumberFormat="1" applyFont="1" applyFill="1" applyBorder="1" applyAlignment="1">
      <alignment horizontal="center" vertical="top" wrapText="1"/>
    </xf>
    <xf numFmtId="49" fontId="2" fillId="0" borderId="8"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xf>
    <xf numFmtId="49" fontId="2" fillId="0" borderId="8" xfId="0" applyNumberFormat="1" applyFont="1" applyFill="1" applyBorder="1" applyAlignment="1">
      <alignment horizontal="center" vertical="top"/>
    </xf>
    <xf numFmtId="49" fontId="2" fillId="0" borderId="7" xfId="0" applyNumberFormat="1" applyFont="1" applyFill="1" applyBorder="1" applyAlignment="1">
      <alignment horizontal="center" vertical="top"/>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7" xfId="0" applyFont="1" applyFill="1" applyBorder="1" applyAlignment="1">
      <alignment horizontal="center" vertical="top" wrapText="1"/>
    </xf>
    <xf numFmtId="49" fontId="4" fillId="0" borderId="23" xfId="0" applyNumberFormat="1" applyFont="1" applyFill="1" applyBorder="1" applyAlignment="1">
      <alignment horizontal="center" vertical="top" wrapText="1"/>
    </xf>
    <xf numFmtId="0" fontId="0" fillId="0" borderId="7" xfId="0" applyFill="1" applyBorder="1" applyAlignment="1">
      <alignment horizontal="center" vertical="top"/>
    </xf>
    <xf numFmtId="0" fontId="0" fillId="0" borderId="7" xfId="0" applyFill="1" applyBorder="1" applyAlignment="1">
      <alignment horizontal="center" vertical="top" wrapText="1"/>
    </xf>
    <xf numFmtId="0" fontId="33" fillId="0" borderId="6" xfId="0" applyFont="1" applyFill="1" applyBorder="1" applyAlignment="1">
      <alignment horizontal="center" vertical="top" wrapText="1"/>
    </xf>
    <xf numFmtId="0" fontId="33" fillId="0" borderId="8" xfId="0" applyFont="1" applyFill="1" applyBorder="1" applyAlignment="1">
      <alignment horizontal="center" vertical="top" wrapText="1"/>
    </xf>
    <xf numFmtId="0" fontId="33" fillId="0" borderId="7" xfId="0" applyFont="1" applyFill="1" applyBorder="1" applyAlignment="1">
      <alignment horizontal="center" vertical="top" wrapText="1"/>
    </xf>
    <xf numFmtId="0" fontId="25" fillId="0" borderId="2" xfId="0" applyFont="1" applyFill="1" applyBorder="1" applyAlignment="1">
      <alignment horizontal="center" wrapText="1"/>
    </xf>
    <xf numFmtId="0" fontId="25" fillId="0" borderId="4" xfId="0" applyFont="1" applyFill="1" applyBorder="1" applyAlignment="1">
      <alignment horizontal="center" wrapText="1"/>
    </xf>
    <xf numFmtId="0" fontId="25" fillId="0" borderId="1" xfId="0" applyFont="1" applyFill="1" applyBorder="1" applyAlignment="1">
      <alignment horizontal="center" wrapText="1"/>
    </xf>
    <xf numFmtId="0" fontId="33" fillId="0" borderId="20" xfId="0" applyFont="1" applyFill="1" applyBorder="1" applyAlignment="1">
      <alignment horizontal="center" vertical="top" wrapText="1"/>
    </xf>
    <xf numFmtId="0" fontId="33" fillId="0" borderId="23" xfId="0" applyFont="1" applyFill="1" applyBorder="1" applyAlignment="1">
      <alignment horizontal="center" vertical="top" wrapText="1"/>
    </xf>
    <xf numFmtId="0" fontId="0" fillId="0" borderId="23" xfId="0" applyFill="1" applyBorder="1" applyAlignment="1">
      <alignment horizontal="center" vertical="top" wrapText="1"/>
    </xf>
    <xf numFmtId="0" fontId="0" fillId="0" borderId="21" xfId="0" applyFill="1" applyBorder="1" applyAlignment="1">
      <alignment horizontal="center" vertical="top" wrapText="1"/>
    </xf>
    <xf numFmtId="0" fontId="33" fillId="0" borderId="10" xfId="0" applyFont="1" applyFill="1" applyBorder="1" applyAlignment="1">
      <alignment horizontal="center" vertical="top" wrapText="1"/>
    </xf>
    <xf numFmtId="0" fontId="33" fillId="0" borderId="15" xfId="0" applyFont="1" applyFill="1" applyBorder="1" applyAlignment="1">
      <alignment horizontal="center" vertical="top" wrapText="1"/>
    </xf>
    <xf numFmtId="0" fontId="33" fillId="0" borderId="13" xfId="0" applyFont="1" applyFill="1" applyBorder="1" applyAlignment="1">
      <alignment horizontal="center" vertical="top" wrapText="1"/>
    </xf>
    <xf numFmtId="0" fontId="33" fillId="0" borderId="1" xfId="0" applyFont="1" applyFill="1" applyBorder="1" applyAlignment="1">
      <alignment horizontal="center" vertical="top" wrapText="1"/>
    </xf>
    <xf numFmtId="0" fontId="17" fillId="0" borderId="7" xfId="0" applyFont="1" applyFill="1" applyBorder="1" applyAlignment="1">
      <alignment horizontal="center" vertical="top" wrapText="1"/>
    </xf>
    <xf numFmtId="0" fontId="25" fillId="0" borderId="3" xfId="0" applyFont="1" applyFill="1" applyBorder="1" applyAlignment="1">
      <alignment horizontal="center" vertical="top" wrapText="1"/>
    </xf>
    <xf numFmtId="0" fontId="25" fillId="0" borderId="9"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files\&#1052;&#1080;&#1085;&#1080;&#1089;&#1090;&#1077;&#1088;&#1089;&#1090;&#1074;&#1086;\&#1042;&#1072;&#1093;&#1088;&#1072;&#1084;&#1077;&#1077;&#1074;_&#1042;_&#1042;\0_&#1052;&#1072;&#1082;&#1072;&#1088;&#1086;&#1074;&#1072;%20&#1045;.&#1040;\&#1043;&#1054;&#1057;&#1055;&#1056;&#1054;&#1043;&#1056;&#1040;&#1052;&#1052;&#1040;%20&#1055;&#1056;&#1054;&#1045;&#1050;&#1058;%202022\&#1055;&#1088;&#1080;&#1083;&#1086;&#1078;&#1077;&#1085;&#1080;&#1077;%20&#1082;%20&#1087;&#1088;&#1086;&#1077;&#1082;&#1090;&#1091;%20&#1055;&#1055;&#1059;&#1056;%20&#1043;&#1055;%20&#1044;&#1057;%20&#1084;&#1072;&#1088;&#109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1"/>
      <sheetName val="Приложение 3"/>
      <sheetName val="Приложение 4"/>
      <sheetName val="Приложение 5"/>
      <sheetName val="Приложение 6"/>
      <sheetName val="Приложение 7"/>
    </sheetNames>
    <sheetDataSet>
      <sheetData sheetId="0"/>
      <sheetData sheetId="1"/>
      <sheetData sheetId="2"/>
      <sheetData sheetId="3"/>
      <sheetData sheetId="4"/>
      <sheetData sheetId="5">
        <row r="42">
          <cell r="I42">
            <v>7097.7000000000007</v>
          </cell>
        </row>
        <row r="96">
          <cell r="M96">
            <v>0</v>
          </cell>
          <cell r="N96">
            <v>0</v>
          </cell>
        </row>
        <row r="126">
          <cell r="H126">
            <v>1937.2496000000001</v>
          </cell>
          <cell r="M126">
            <v>0</v>
          </cell>
          <cell r="N126">
            <v>0</v>
          </cell>
        </row>
        <row r="138">
          <cell r="I138">
            <v>300</v>
          </cell>
          <cell r="J138">
            <v>300</v>
          </cell>
          <cell r="L138">
            <v>0</v>
          </cell>
          <cell r="M138">
            <v>0</v>
          </cell>
          <cell r="N138">
            <v>0</v>
          </cell>
        </row>
        <row r="146">
          <cell r="H146">
            <v>3387.1</v>
          </cell>
        </row>
        <row r="147">
          <cell r="L147">
            <v>0</v>
          </cell>
          <cell r="M147">
            <v>0</v>
          </cell>
          <cell r="N147">
            <v>0</v>
          </cell>
        </row>
        <row r="173">
          <cell r="I173">
            <v>4674</v>
          </cell>
          <cell r="N173">
            <v>0</v>
          </cell>
        </row>
        <row r="182">
          <cell r="H182">
            <v>300</v>
          </cell>
          <cell r="K182">
            <v>0</v>
          </cell>
          <cell r="L182">
            <v>0</v>
          </cell>
          <cell r="M182">
            <v>0</v>
          </cell>
          <cell r="N182">
            <v>0</v>
          </cell>
        </row>
        <row r="201">
          <cell r="J201" t="str">
            <v>-</v>
          </cell>
          <cell r="K201">
            <v>0</v>
          </cell>
          <cell r="L201">
            <v>0</v>
          </cell>
          <cell r="M201">
            <v>0</v>
          </cell>
          <cell r="N201">
            <v>0</v>
          </cell>
          <cell r="O201">
            <v>0</v>
          </cell>
          <cell r="P201">
            <v>0</v>
          </cell>
        </row>
        <row r="209">
          <cell r="J209" t="str">
            <v>-</v>
          </cell>
          <cell r="K209">
            <v>0</v>
          </cell>
          <cell r="L209">
            <v>0</v>
          </cell>
          <cell r="M209">
            <v>0</v>
          </cell>
          <cell r="N209">
            <v>0</v>
          </cell>
          <cell r="O209">
            <v>0</v>
          </cell>
          <cell r="P209">
            <v>0</v>
          </cell>
        </row>
        <row r="217">
          <cell r="I217" t="str">
            <v>-</v>
          </cell>
          <cell r="J217" t="str">
            <v>-</v>
          </cell>
          <cell r="K217">
            <v>0</v>
          </cell>
          <cell r="L217">
            <v>0</v>
          </cell>
          <cell r="M217">
            <v>0</v>
          </cell>
          <cell r="N217">
            <v>0</v>
          </cell>
          <cell r="O217">
            <v>0</v>
          </cell>
          <cell r="P217">
            <v>0</v>
          </cell>
        </row>
        <row r="225">
          <cell r="J225" t="str">
            <v>-</v>
          </cell>
          <cell r="K225">
            <v>0</v>
          </cell>
          <cell r="L225">
            <v>0</v>
          </cell>
          <cell r="M225">
            <v>0</v>
          </cell>
          <cell r="N225">
            <v>0</v>
          </cell>
          <cell r="O225">
            <v>0</v>
          </cell>
          <cell r="P225">
            <v>0</v>
          </cell>
        </row>
        <row r="234">
          <cell r="J234" t="str">
            <v>-</v>
          </cell>
          <cell r="K234">
            <v>0</v>
          </cell>
          <cell r="L234">
            <v>0</v>
          </cell>
          <cell r="M234">
            <v>0</v>
          </cell>
          <cell r="N234">
            <v>0</v>
          </cell>
          <cell r="O234">
            <v>0</v>
          </cell>
          <cell r="P234">
            <v>0</v>
          </cell>
        </row>
        <row r="242">
          <cell r="J242" t="str">
            <v>-</v>
          </cell>
          <cell r="K242">
            <v>0</v>
          </cell>
          <cell r="L242">
            <v>0</v>
          </cell>
          <cell r="M242">
            <v>0</v>
          </cell>
          <cell r="N242">
            <v>0</v>
          </cell>
          <cell r="O242">
            <v>0</v>
          </cell>
          <cell r="P242">
            <v>0</v>
          </cell>
        </row>
        <row r="252">
          <cell r="J252" t="str">
            <v>-</v>
          </cell>
          <cell r="K252">
            <v>0</v>
          </cell>
          <cell r="L252">
            <v>0</v>
          </cell>
          <cell r="M252">
            <v>0</v>
          </cell>
          <cell r="N252">
            <v>0</v>
          </cell>
          <cell r="O252">
            <v>0</v>
          </cell>
          <cell r="P252">
            <v>0</v>
          </cell>
        </row>
        <row r="260">
          <cell r="J260" t="str">
            <v>-</v>
          </cell>
          <cell r="K260">
            <v>0</v>
          </cell>
          <cell r="L260">
            <v>0</v>
          </cell>
          <cell r="M260">
            <v>0</v>
          </cell>
          <cell r="N260">
            <v>0</v>
          </cell>
          <cell r="O260">
            <v>0</v>
          </cell>
          <cell r="P260">
            <v>0</v>
          </cell>
        </row>
        <row r="268">
          <cell r="J268" t="str">
            <v>-</v>
          </cell>
          <cell r="K268">
            <v>0</v>
          </cell>
          <cell r="L268">
            <v>0</v>
          </cell>
          <cell r="M268">
            <v>0</v>
          </cell>
          <cell r="N268">
            <v>0</v>
          </cell>
          <cell r="O268">
            <v>0</v>
          </cell>
          <cell r="P268">
            <v>0</v>
          </cell>
        </row>
        <row r="277">
          <cell r="J277" t="str">
            <v>-</v>
          </cell>
          <cell r="K277">
            <v>0</v>
          </cell>
          <cell r="L277">
            <v>0</v>
          </cell>
          <cell r="M277">
            <v>0</v>
          </cell>
          <cell r="N277">
            <v>0</v>
          </cell>
          <cell r="O277">
            <v>0</v>
          </cell>
          <cell r="P277">
            <v>0</v>
          </cell>
        </row>
        <row r="285">
          <cell r="J285" t="str">
            <v>-</v>
          </cell>
          <cell r="K285">
            <v>0</v>
          </cell>
          <cell r="L285">
            <v>0</v>
          </cell>
          <cell r="M285">
            <v>0</v>
          </cell>
          <cell r="N285">
            <v>0</v>
          </cell>
          <cell r="O285">
            <v>0</v>
          </cell>
          <cell r="P285">
            <v>0</v>
          </cell>
        </row>
        <row r="293">
          <cell r="J293" t="str">
            <v>-</v>
          </cell>
          <cell r="K293">
            <v>0</v>
          </cell>
          <cell r="L293">
            <v>0</v>
          </cell>
          <cell r="M293">
            <v>0</v>
          </cell>
          <cell r="N293">
            <v>0</v>
          </cell>
          <cell r="O293">
            <v>0</v>
          </cell>
          <cell r="P293">
            <v>0</v>
          </cell>
        </row>
        <row r="301">
          <cell r="J301" t="str">
            <v>-</v>
          </cell>
          <cell r="K301">
            <v>0</v>
          </cell>
          <cell r="L301">
            <v>0</v>
          </cell>
          <cell r="M301">
            <v>0</v>
          </cell>
          <cell r="N301">
            <v>0</v>
          </cell>
          <cell r="O301">
            <v>0</v>
          </cell>
          <cell r="P301">
            <v>0</v>
          </cell>
        </row>
        <row r="309">
          <cell r="J309" t="str">
            <v>-</v>
          </cell>
          <cell r="K309">
            <v>0</v>
          </cell>
          <cell r="L309">
            <v>0</v>
          </cell>
          <cell r="M309">
            <v>0</v>
          </cell>
          <cell r="N309">
            <v>0</v>
          </cell>
          <cell r="O309">
            <v>0</v>
          </cell>
          <cell r="P309">
            <v>0</v>
          </cell>
        </row>
        <row r="317">
          <cell r="J317" t="str">
            <v>-</v>
          </cell>
          <cell r="K317">
            <v>0</v>
          </cell>
          <cell r="L317">
            <v>0</v>
          </cell>
          <cell r="M317">
            <v>0</v>
          </cell>
          <cell r="N317">
            <v>0</v>
          </cell>
          <cell r="O317">
            <v>0</v>
          </cell>
          <cell r="P317">
            <v>0</v>
          </cell>
        </row>
        <row r="326">
          <cell r="I326" t="str">
            <v>-</v>
          </cell>
          <cell r="J326" t="str">
            <v>-</v>
          </cell>
        </row>
        <row r="391">
          <cell r="I391" t="str">
            <v>-</v>
          </cell>
          <cell r="J391" t="str">
            <v>-</v>
          </cell>
        </row>
        <row r="409">
          <cell r="H409" t="str">
            <v>-</v>
          </cell>
          <cell r="I409" t="str">
            <v>-</v>
          </cell>
          <cell r="J409" t="str">
            <v>-</v>
          </cell>
        </row>
        <row r="417">
          <cell r="I417" t="str">
            <v>-</v>
          </cell>
          <cell r="J417" t="str">
            <v>-</v>
          </cell>
        </row>
        <row r="425">
          <cell r="I425" t="str">
            <v>-</v>
          </cell>
          <cell r="J425" t="str">
            <v>-</v>
          </cell>
        </row>
        <row r="449">
          <cell r="I449" t="str">
            <v>-</v>
          </cell>
          <cell r="J449" t="str">
            <v>-</v>
          </cell>
        </row>
        <row r="457">
          <cell r="I457" t="str">
            <v>-</v>
          </cell>
          <cell r="J457" t="str">
            <v>-</v>
          </cell>
        </row>
        <row r="468">
          <cell r="H468">
            <v>0</v>
          </cell>
          <cell r="I468">
            <v>0</v>
          </cell>
          <cell r="J468">
            <v>0</v>
          </cell>
          <cell r="K468">
            <v>0</v>
          </cell>
          <cell r="L468" t="str">
            <v>-</v>
          </cell>
          <cell r="M468" t="str">
            <v>-</v>
          </cell>
          <cell r="N468" t="str">
            <v>-</v>
          </cell>
          <cell r="O468" t="str">
            <v>-</v>
          </cell>
          <cell r="P468" t="str">
            <v>-</v>
          </cell>
        </row>
        <row r="472">
          <cell r="H472">
            <v>0</v>
          </cell>
          <cell r="I472">
            <v>0</v>
          </cell>
          <cell r="J472">
            <v>0</v>
          </cell>
          <cell r="K472">
            <v>0</v>
          </cell>
          <cell r="L472" t="str">
            <v>-</v>
          </cell>
          <cell r="M472" t="str">
            <v>-</v>
          </cell>
          <cell r="N472" t="str">
            <v>-</v>
          </cell>
          <cell r="O472" t="str">
            <v>-</v>
          </cell>
          <cell r="P472" t="str">
            <v>-</v>
          </cell>
        </row>
        <row r="476">
          <cell r="H476">
            <v>0</v>
          </cell>
          <cell r="I476">
            <v>0</v>
          </cell>
          <cell r="J476">
            <v>0</v>
          </cell>
          <cell r="K476">
            <v>0</v>
          </cell>
          <cell r="L476" t="str">
            <v>-</v>
          </cell>
          <cell r="M476" t="str">
            <v>-</v>
          </cell>
          <cell r="N476" t="str">
            <v>-</v>
          </cell>
          <cell r="O476" t="str">
            <v>-</v>
          </cell>
          <cell r="P476" t="str">
            <v>-</v>
          </cell>
        </row>
        <row r="480">
          <cell r="H480">
            <v>0</v>
          </cell>
          <cell r="I480">
            <v>0</v>
          </cell>
          <cell r="J480">
            <v>0</v>
          </cell>
          <cell r="K480">
            <v>0</v>
          </cell>
          <cell r="L480" t="str">
            <v>-</v>
          </cell>
          <cell r="M480" t="str">
            <v>-</v>
          </cell>
          <cell r="N480" t="str">
            <v>-</v>
          </cell>
          <cell r="O480" t="str">
            <v>-</v>
          </cell>
          <cell r="P480" t="str">
            <v>-</v>
          </cell>
        </row>
        <row r="484">
          <cell r="H484">
            <v>0</v>
          </cell>
          <cell r="I484">
            <v>0</v>
          </cell>
          <cell r="J484">
            <v>0</v>
          </cell>
          <cell r="K484">
            <v>0</v>
          </cell>
          <cell r="L484" t="str">
            <v>-</v>
          </cell>
          <cell r="M484" t="str">
            <v>-</v>
          </cell>
          <cell r="N484" t="str">
            <v>-</v>
          </cell>
          <cell r="O484" t="str">
            <v>-</v>
          </cell>
          <cell r="P484" t="str">
            <v>-</v>
          </cell>
        </row>
        <row r="488">
          <cell r="H488">
            <v>0</v>
          </cell>
          <cell r="I488">
            <v>0</v>
          </cell>
          <cell r="J488">
            <v>0</v>
          </cell>
          <cell r="K488">
            <v>0</v>
          </cell>
          <cell r="L488" t="str">
            <v>-</v>
          </cell>
          <cell r="M488" t="str">
            <v>-</v>
          </cell>
          <cell r="N488" t="str">
            <v>-</v>
          </cell>
          <cell r="O488" t="str">
            <v>-</v>
          </cell>
          <cell r="P488" t="str">
            <v>-</v>
          </cell>
        </row>
        <row r="491">
          <cell r="H491">
            <v>0</v>
          </cell>
          <cell r="I491">
            <v>0</v>
          </cell>
          <cell r="J491">
            <v>0</v>
          </cell>
          <cell r="K491">
            <v>0</v>
          </cell>
          <cell r="L491" t="str">
            <v>-</v>
          </cell>
          <cell r="M491" t="str">
            <v>-</v>
          </cell>
          <cell r="N491" t="str">
            <v>-</v>
          </cell>
          <cell r="O491" t="str">
            <v>-</v>
          </cell>
          <cell r="P491" t="str">
            <v>-</v>
          </cell>
        </row>
        <row r="496">
          <cell r="I496">
            <v>0</v>
          </cell>
          <cell r="J496">
            <v>0</v>
          </cell>
          <cell r="K496">
            <v>0</v>
          </cell>
          <cell r="L496" t="str">
            <v>-</v>
          </cell>
          <cell r="M496" t="str">
            <v>-</v>
          </cell>
          <cell r="N496" t="str">
            <v>-</v>
          </cell>
          <cell r="O496" t="str">
            <v>-</v>
          </cell>
          <cell r="P496" t="str">
            <v>-</v>
          </cell>
        </row>
        <row r="499">
          <cell r="I499">
            <v>0</v>
          </cell>
          <cell r="J499">
            <v>0</v>
          </cell>
          <cell r="K499">
            <v>0</v>
          </cell>
          <cell r="L499" t="str">
            <v>-</v>
          </cell>
          <cell r="M499" t="str">
            <v>-</v>
          </cell>
          <cell r="N499" t="str">
            <v>-</v>
          </cell>
          <cell r="O499" t="str">
            <v>-</v>
          </cell>
          <cell r="P499" t="str">
            <v>-</v>
          </cell>
        </row>
        <row r="502">
          <cell r="I502">
            <v>0</v>
          </cell>
          <cell r="J502">
            <v>0</v>
          </cell>
          <cell r="K502">
            <v>0</v>
          </cell>
          <cell r="L502" t="str">
            <v>-</v>
          </cell>
          <cell r="M502" t="str">
            <v>-</v>
          </cell>
          <cell r="N502" t="str">
            <v>-</v>
          </cell>
          <cell r="O502" t="str">
            <v>-</v>
          </cell>
          <cell r="P502" t="str">
            <v>-</v>
          </cell>
        </row>
        <row r="505">
          <cell r="I505">
            <v>0</v>
          </cell>
          <cell r="J505">
            <v>0</v>
          </cell>
          <cell r="K505">
            <v>0</v>
          </cell>
          <cell r="L505" t="str">
            <v>-</v>
          </cell>
          <cell r="M505" t="str">
            <v>-</v>
          </cell>
          <cell r="N505" t="str">
            <v>-</v>
          </cell>
          <cell r="O505" t="str">
            <v>-</v>
          </cell>
          <cell r="P505" t="str">
            <v>-</v>
          </cell>
        </row>
        <row r="508">
          <cell r="I508">
            <v>0</v>
          </cell>
          <cell r="J508">
            <v>0</v>
          </cell>
          <cell r="K508">
            <v>0</v>
          </cell>
          <cell r="L508" t="str">
            <v>-</v>
          </cell>
          <cell r="M508" t="str">
            <v>-</v>
          </cell>
          <cell r="N508" t="str">
            <v>-</v>
          </cell>
          <cell r="O508" t="str">
            <v>-</v>
          </cell>
          <cell r="P508" t="str">
            <v>-</v>
          </cell>
        </row>
        <row r="512">
          <cell r="H512">
            <v>0</v>
          </cell>
          <cell r="L512" t="str">
            <v>-</v>
          </cell>
          <cell r="M512" t="str">
            <v>-</v>
          </cell>
          <cell r="N512" t="str">
            <v>-</v>
          </cell>
          <cell r="O512" t="str">
            <v>-</v>
          </cell>
          <cell r="P512" t="str">
            <v>-</v>
          </cell>
        </row>
        <row r="516">
          <cell r="H516">
            <v>0</v>
          </cell>
          <cell r="L516" t="str">
            <v>-</v>
          </cell>
          <cell r="M516" t="str">
            <v>-</v>
          </cell>
          <cell r="N516" t="str">
            <v>-</v>
          </cell>
          <cell r="O516" t="str">
            <v>-</v>
          </cell>
          <cell r="P516" t="str">
            <v>-</v>
          </cell>
        </row>
        <row r="519">
          <cell r="H519">
            <v>0</v>
          </cell>
          <cell r="L519" t="str">
            <v>-</v>
          </cell>
          <cell r="M519" t="str">
            <v>-</v>
          </cell>
          <cell r="N519" t="str">
            <v>-</v>
          </cell>
          <cell r="O519" t="str">
            <v>-</v>
          </cell>
          <cell r="P519" t="str">
            <v>-</v>
          </cell>
        </row>
        <row r="522">
          <cell r="H522">
            <v>0</v>
          </cell>
          <cell r="L522" t="str">
            <v>-</v>
          </cell>
          <cell r="M522" t="str">
            <v>-</v>
          </cell>
          <cell r="N522" t="str">
            <v>-</v>
          </cell>
          <cell r="O522" t="str">
            <v>-</v>
          </cell>
          <cell r="P522" t="str">
            <v>-</v>
          </cell>
        </row>
        <row r="539">
          <cell r="H539">
            <v>0</v>
          </cell>
          <cell r="I539">
            <v>0</v>
          </cell>
          <cell r="J539">
            <v>0</v>
          </cell>
          <cell r="K539">
            <v>0</v>
          </cell>
          <cell r="L539" t="str">
            <v>-</v>
          </cell>
          <cell r="M539" t="str">
            <v>-</v>
          </cell>
          <cell r="N539" t="str">
            <v>-</v>
          </cell>
          <cell r="O539" t="str">
            <v>-</v>
          </cell>
          <cell r="P539" t="str">
            <v>-</v>
          </cell>
        </row>
        <row r="542">
          <cell r="H542">
            <v>0</v>
          </cell>
          <cell r="I542">
            <v>0</v>
          </cell>
          <cell r="J542">
            <v>0</v>
          </cell>
          <cell r="K542">
            <v>0</v>
          </cell>
          <cell r="L542" t="str">
            <v>-</v>
          </cell>
          <cell r="M542" t="str">
            <v>-</v>
          </cell>
          <cell r="N542" t="str">
            <v>-</v>
          </cell>
          <cell r="O542" t="str">
            <v>-</v>
          </cell>
          <cell r="P542" t="str">
            <v>-</v>
          </cell>
        </row>
        <row r="546">
          <cell r="H546">
            <v>0</v>
          </cell>
          <cell r="I546">
            <v>0</v>
          </cell>
          <cell r="J546">
            <v>0</v>
          </cell>
          <cell r="K546">
            <v>0</v>
          </cell>
          <cell r="L546" t="str">
            <v>-</v>
          </cell>
          <cell r="M546" t="str">
            <v>-</v>
          </cell>
          <cell r="N546" t="str">
            <v>-</v>
          </cell>
          <cell r="O546" t="str">
            <v>-</v>
          </cell>
          <cell r="P546" t="str">
            <v>-</v>
          </cell>
        </row>
        <row r="549">
          <cell r="H549">
            <v>0</v>
          </cell>
          <cell r="I549">
            <v>0</v>
          </cell>
          <cell r="J549">
            <v>0</v>
          </cell>
          <cell r="K549">
            <v>0</v>
          </cell>
          <cell r="L549" t="str">
            <v>-</v>
          </cell>
          <cell r="M549" t="str">
            <v>-</v>
          </cell>
          <cell r="N549" t="str">
            <v>-</v>
          </cell>
          <cell r="O549" t="str">
            <v>-</v>
          </cell>
          <cell r="P549" t="str">
            <v>-</v>
          </cell>
        </row>
        <row r="552">
          <cell r="H552">
            <v>0</v>
          </cell>
          <cell r="I552">
            <v>0</v>
          </cell>
          <cell r="J552">
            <v>0</v>
          </cell>
          <cell r="K552">
            <v>0</v>
          </cell>
          <cell r="L552" t="str">
            <v>-</v>
          </cell>
          <cell r="M552" t="str">
            <v>-</v>
          </cell>
          <cell r="N552" t="str">
            <v>-</v>
          </cell>
          <cell r="O552" t="str">
            <v>-</v>
          </cell>
          <cell r="P552" t="str">
            <v>-</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Y28"/>
  <sheetViews>
    <sheetView view="pageBreakPreview" zoomScale="90" zoomScaleNormal="100" zoomScaleSheetLayoutView="90" zoomScalePageLayoutView="80" workbookViewId="0">
      <selection activeCell="D28" sqref="D28"/>
    </sheetView>
  </sheetViews>
  <sheetFormatPr defaultColWidth="9.140625" defaultRowHeight="15" x14ac:dyDescent="0.25"/>
  <cols>
    <col min="1" max="1" width="6.85546875" style="153" customWidth="1"/>
    <col min="2" max="2" width="8.140625" style="153" customWidth="1"/>
    <col min="3" max="3" width="6.140625" style="153" customWidth="1"/>
    <col min="4" max="4" width="39.28515625" style="15" customWidth="1"/>
    <col min="5" max="5" width="18" style="15" customWidth="1"/>
    <col min="6" max="6" width="11.42578125" style="15" hidden="1" customWidth="1"/>
    <col min="7" max="10" width="14.28515625" style="153" customWidth="1"/>
    <col min="11" max="11" width="12.85546875" style="153" customWidth="1"/>
    <col min="12" max="12" width="12.42578125" style="153" customWidth="1"/>
    <col min="13" max="13" width="12" style="153" customWidth="1"/>
    <col min="14" max="14" width="11.85546875" style="153" customWidth="1"/>
    <col min="15" max="15" width="12.7109375" style="153" customWidth="1"/>
    <col min="16" max="16" width="31.7109375" style="15" customWidth="1"/>
    <col min="17" max="17" width="33.5703125" style="15" customWidth="1"/>
    <col min="18" max="16384" width="9.140625" style="15"/>
  </cols>
  <sheetData>
    <row r="1" spans="1:25" ht="18.75" x14ac:dyDescent="0.3">
      <c r="N1" s="152" t="s">
        <v>58</v>
      </c>
    </row>
    <row r="2" spans="1:25" ht="18.75" x14ac:dyDescent="0.3">
      <c r="N2" s="152" t="s">
        <v>266</v>
      </c>
    </row>
    <row r="3" spans="1:25" ht="18.75" x14ac:dyDescent="0.25">
      <c r="N3" s="157" t="s">
        <v>267</v>
      </c>
    </row>
    <row r="4" spans="1:25" ht="18.75" x14ac:dyDescent="0.25">
      <c r="N4" s="157" t="s">
        <v>268</v>
      </c>
    </row>
    <row r="7" spans="1:25" ht="15.75" customHeight="1" x14ac:dyDescent="0.3">
      <c r="A7" s="51"/>
      <c r="B7" s="51"/>
      <c r="C7" s="51"/>
      <c r="D7" s="52"/>
      <c r="E7" s="52"/>
      <c r="F7" s="52"/>
      <c r="G7" s="53"/>
      <c r="H7" s="53"/>
      <c r="I7" s="53"/>
      <c r="J7" s="53"/>
      <c r="L7" s="75"/>
      <c r="M7" s="75"/>
      <c r="N7" s="75" t="s">
        <v>28</v>
      </c>
      <c r="O7" s="75"/>
      <c r="P7" s="75"/>
      <c r="Q7" s="24"/>
      <c r="R7" s="24"/>
      <c r="S7" s="24"/>
    </row>
    <row r="8" spans="1:25" ht="13.5" customHeight="1" x14ac:dyDescent="0.3">
      <c r="A8" s="51"/>
      <c r="B8" s="51"/>
      <c r="C8" s="51"/>
      <c r="D8" s="52"/>
      <c r="E8" s="52"/>
      <c r="F8" s="52"/>
      <c r="G8" s="53"/>
      <c r="H8" s="53"/>
      <c r="I8" s="53"/>
      <c r="J8" s="53"/>
      <c r="L8" s="75"/>
      <c r="M8" s="75"/>
      <c r="N8" s="75" t="s">
        <v>105</v>
      </c>
      <c r="O8" s="76"/>
      <c r="P8" s="76"/>
      <c r="Q8" s="25"/>
      <c r="R8" s="25"/>
      <c r="S8" s="25"/>
    </row>
    <row r="9" spans="1:25" s="83" customFormat="1" ht="15" customHeight="1" x14ac:dyDescent="0.3">
      <c r="A9" s="51"/>
      <c r="B9" s="51"/>
      <c r="C9" s="51"/>
      <c r="D9" s="55"/>
      <c r="E9" s="54"/>
      <c r="F9" s="54"/>
      <c r="G9" s="54"/>
      <c r="H9" s="54"/>
      <c r="I9" s="54"/>
      <c r="J9" s="54"/>
      <c r="L9" s="75"/>
      <c r="M9" s="75"/>
      <c r="N9" s="75" t="s">
        <v>150</v>
      </c>
      <c r="O9" s="75"/>
      <c r="P9" s="54"/>
      <c r="S9" s="16"/>
    </row>
    <row r="10" spans="1:25" ht="23.25" customHeight="1" x14ac:dyDescent="0.3">
      <c r="A10" s="51"/>
      <c r="B10" s="51"/>
      <c r="C10" s="51"/>
      <c r="D10" s="52"/>
      <c r="E10" s="54"/>
      <c r="F10" s="54"/>
      <c r="G10" s="54"/>
      <c r="H10" s="54"/>
      <c r="I10" s="54"/>
      <c r="J10" s="54"/>
      <c r="K10" s="54"/>
      <c r="L10" s="54"/>
      <c r="M10" s="54"/>
      <c r="N10" s="54"/>
      <c r="O10" s="54"/>
      <c r="P10" s="54"/>
      <c r="S10" s="16"/>
    </row>
    <row r="11" spans="1:25" ht="23.25" customHeight="1" x14ac:dyDescent="0.3">
      <c r="A11" s="51"/>
      <c r="B11" s="51"/>
      <c r="C11" s="51"/>
      <c r="D11" s="52"/>
      <c r="E11" s="54"/>
      <c r="F11" s="54"/>
      <c r="G11" s="54"/>
      <c r="H11" s="54"/>
      <c r="I11" s="54" t="s">
        <v>279</v>
      </c>
      <c r="J11" s="54"/>
      <c r="K11" s="54"/>
      <c r="L11" s="54"/>
      <c r="M11" s="54"/>
      <c r="N11" s="54"/>
      <c r="O11" s="54"/>
      <c r="P11" s="54"/>
      <c r="S11" s="16"/>
    </row>
    <row r="12" spans="1:25" ht="15" customHeight="1" x14ac:dyDescent="0.3">
      <c r="A12" s="485" t="s">
        <v>278</v>
      </c>
      <c r="B12" s="485"/>
      <c r="C12" s="485"/>
      <c r="D12" s="485"/>
      <c r="E12" s="485"/>
      <c r="F12" s="485"/>
      <c r="G12" s="485"/>
      <c r="H12" s="485"/>
      <c r="I12" s="485"/>
      <c r="J12" s="485"/>
      <c r="K12" s="485"/>
      <c r="L12" s="485"/>
      <c r="M12" s="485"/>
      <c r="N12" s="485"/>
      <c r="O12" s="485"/>
      <c r="P12" s="485"/>
      <c r="Q12" s="26"/>
      <c r="R12" s="26"/>
      <c r="S12" s="26"/>
    </row>
    <row r="13" spans="1:25" ht="15.75" x14ac:dyDescent="0.25">
      <c r="A13" s="40"/>
      <c r="B13" s="40"/>
      <c r="C13" s="40"/>
      <c r="D13" s="8"/>
      <c r="E13" s="39"/>
      <c r="F13" s="39"/>
      <c r="G13" s="39"/>
      <c r="H13" s="39"/>
      <c r="I13" s="39"/>
      <c r="J13" s="39"/>
      <c r="K13" s="39"/>
      <c r="L13" s="39"/>
      <c r="M13" s="39"/>
      <c r="N13" s="39"/>
      <c r="O13" s="39"/>
      <c r="P13" s="39"/>
      <c r="Q13" s="17"/>
      <c r="R13" s="17"/>
      <c r="S13" s="17"/>
    </row>
    <row r="14" spans="1:25" ht="19.5" x14ac:dyDescent="0.35">
      <c r="A14" s="493" t="s">
        <v>0</v>
      </c>
      <c r="B14" s="493"/>
      <c r="C14" s="493"/>
      <c r="D14" s="493"/>
      <c r="E14" s="486" t="s">
        <v>101</v>
      </c>
      <c r="F14" s="486"/>
      <c r="G14" s="486"/>
      <c r="H14" s="486"/>
      <c r="I14" s="486"/>
      <c r="J14" s="486"/>
      <c r="K14" s="486"/>
      <c r="L14" s="486"/>
      <c r="M14" s="486"/>
      <c r="N14" s="486"/>
      <c r="O14" s="486"/>
      <c r="P14" s="486"/>
      <c r="Q14" s="18"/>
    </row>
    <row r="15" spans="1:25" ht="18.75" x14ac:dyDescent="0.3">
      <c r="A15" s="51"/>
      <c r="B15" s="51"/>
      <c r="C15" s="51"/>
      <c r="D15" s="52"/>
      <c r="E15" s="55"/>
      <c r="F15" s="487" t="s">
        <v>1</v>
      </c>
      <c r="G15" s="487"/>
      <c r="H15" s="487"/>
      <c r="I15" s="487"/>
      <c r="J15" s="487"/>
      <c r="K15" s="487"/>
      <c r="L15" s="487"/>
      <c r="M15" s="487"/>
      <c r="N15" s="487"/>
      <c r="O15" s="487"/>
      <c r="P15" s="487"/>
      <c r="Q15" s="19"/>
      <c r="R15" s="19"/>
      <c r="S15" s="19"/>
    </row>
    <row r="16" spans="1:25" ht="19.5" x14ac:dyDescent="0.35">
      <c r="A16" s="494" t="s">
        <v>20</v>
      </c>
      <c r="B16" s="494"/>
      <c r="C16" s="494"/>
      <c r="D16" s="494"/>
      <c r="E16" s="494"/>
      <c r="F16" s="56" t="s">
        <v>23</v>
      </c>
      <c r="G16" s="495" t="s">
        <v>187</v>
      </c>
      <c r="H16" s="495"/>
      <c r="I16" s="495"/>
      <c r="J16" s="495"/>
      <c r="K16" s="495"/>
      <c r="L16" s="495"/>
      <c r="M16" s="495"/>
      <c r="N16" s="495"/>
      <c r="O16" s="495"/>
      <c r="P16" s="495"/>
      <c r="Q16" s="1"/>
      <c r="R16" s="1"/>
      <c r="S16" s="1"/>
      <c r="T16" s="1"/>
      <c r="U16" s="1"/>
      <c r="V16" s="1"/>
      <c r="W16" s="1"/>
      <c r="X16" s="1"/>
      <c r="Y16" s="1"/>
    </row>
    <row r="17" spans="1:25" ht="15.75" x14ac:dyDescent="0.25">
      <c r="A17" s="38"/>
      <c r="B17" s="38"/>
      <c r="C17" s="38"/>
      <c r="D17" s="38"/>
      <c r="E17" s="496" t="s">
        <v>3</v>
      </c>
      <c r="F17" s="496"/>
      <c r="G17" s="496"/>
      <c r="H17" s="496"/>
      <c r="I17" s="496"/>
      <c r="J17" s="496"/>
      <c r="K17" s="496"/>
      <c r="L17" s="496"/>
      <c r="M17" s="496"/>
      <c r="N17" s="496"/>
      <c r="O17" s="496"/>
      <c r="P17" s="496"/>
      <c r="Q17" s="1"/>
      <c r="R17" s="1"/>
      <c r="S17" s="1"/>
      <c r="T17" s="1"/>
      <c r="U17" s="1"/>
      <c r="V17" s="1"/>
      <c r="W17" s="1"/>
      <c r="X17" s="1"/>
      <c r="Y17" s="1"/>
    </row>
    <row r="18" spans="1:25" ht="29.25" customHeight="1" x14ac:dyDescent="0.25">
      <c r="A18" s="40"/>
      <c r="B18" s="40"/>
      <c r="C18" s="40"/>
      <c r="D18" s="8"/>
      <c r="E18" s="37"/>
      <c r="F18" s="9" t="s">
        <v>3</v>
      </c>
      <c r="G18" s="155"/>
      <c r="H18" s="155"/>
      <c r="I18" s="155"/>
      <c r="J18" s="155"/>
      <c r="K18" s="155"/>
      <c r="L18" s="155"/>
      <c r="M18" s="155"/>
      <c r="N18" s="155"/>
      <c r="O18" s="155"/>
      <c r="P18" s="9"/>
      <c r="Q18" s="19"/>
      <c r="R18" s="19"/>
      <c r="S18" s="19"/>
    </row>
    <row r="19" spans="1:25" ht="22.5" customHeight="1" x14ac:dyDescent="0.25">
      <c r="A19" s="491" t="s">
        <v>4</v>
      </c>
      <c r="B19" s="491"/>
      <c r="C19" s="491" t="s">
        <v>5</v>
      </c>
      <c r="D19" s="490" t="s">
        <v>59</v>
      </c>
      <c r="E19" s="490" t="s">
        <v>35</v>
      </c>
      <c r="F19" s="497" t="s">
        <v>60</v>
      </c>
      <c r="G19" s="498"/>
      <c r="H19" s="498"/>
      <c r="I19" s="498"/>
      <c r="J19" s="498"/>
      <c r="K19" s="498"/>
      <c r="L19" s="498"/>
      <c r="M19" s="498"/>
      <c r="N19" s="498"/>
      <c r="O19" s="499"/>
      <c r="P19" s="490" t="s">
        <v>61</v>
      </c>
      <c r="Q19" s="20"/>
      <c r="R19" s="21"/>
      <c r="S19" s="21"/>
    </row>
    <row r="20" spans="1:25" ht="43.5" customHeight="1" x14ac:dyDescent="0.25">
      <c r="A20" s="491"/>
      <c r="B20" s="491"/>
      <c r="C20" s="491"/>
      <c r="D20" s="490"/>
      <c r="E20" s="490"/>
      <c r="F20" s="490" t="s">
        <v>62</v>
      </c>
      <c r="G20" s="491" t="s">
        <v>65</v>
      </c>
      <c r="H20" s="491" t="s">
        <v>66</v>
      </c>
      <c r="I20" s="491" t="s">
        <v>67</v>
      </c>
      <c r="J20" s="491" t="s">
        <v>68</v>
      </c>
      <c r="K20" s="491" t="s">
        <v>77</v>
      </c>
      <c r="L20" s="488" t="s">
        <v>78</v>
      </c>
      <c r="M20" s="488" t="s">
        <v>249</v>
      </c>
      <c r="N20" s="488" t="s">
        <v>250</v>
      </c>
      <c r="O20" s="491" t="s">
        <v>251</v>
      </c>
      <c r="P20" s="490"/>
      <c r="Q20" s="20"/>
    </row>
    <row r="21" spans="1:25" ht="24" customHeight="1" x14ac:dyDescent="0.25">
      <c r="A21" s="154" t="s">
        <v>9</v>
      </c>
      <c r="B21" s="154" t="s">
        <v>10</v>
      </c>
      <c r="C21" s="491"/>
      <c r="D21" s="490"/>
      <c r="E21" s="490"/>
      <c r="F21" s="490"/>
      <c r="G21" s="491"/>
      <c r="H21" s="491"/>
      <c r="I21" s="491"/>
      <c r="J21" s="491"/>
      <c r="K21" s="491"/>
      <c r="L21" s="489"/>
      <c r="M21" s="489"/>
      <c r="N21" s="489"/>
      <c r="O21" s="491"/>
      <c r="P21" s="490"/>
      <c r="Q21" s="20"/>
    </row>
    <row r="22" spans="1:25" ht="24" customHeight="1" x14ac:dyDescent="0.25">
      <c r="A22" s="14" t="s">
        <v>76</v>
      </c>
      <c r="B22" s="13"/>
      <c r="C22" s="154"/>
      <c r="D22" s="500" t="s">
        <v>128</v>
      </c>
      <c r="E22" s="501"/>
      <c r="F22" s="501"/>
      <c r="G22" s="501"/>
      <c r="H22" s="501"/>
      <c r="I22" s="501"/>
      <c r="J22" s="501"/>
      <c r="K22" s="501"/>
      <c r="L22" s="501"/>
      <c r="M22" s="501"/>
      <c r="N22" s="501"/>
      <c r="O22" s="501"/>
      <c r="P22" s="502"/>
      <c r="Q22" s="20"/>
    </row>
    <row r="23" spans="1:25" ht="15.75" customHeight="1" x14ac:dyDescent="0.3">
      <c r="A23" s="29"/>
      <c r="P23" s="142" t="s">
        <v>275</v>
      </c>
      <c r="Q23" s="20"/>
    </row>
    <row r="24" spans="1:25" x14ac:dyDescent="0.25">
      <c r="A24" s="28"/>
      <c r="B24" s="492" t="s">
        <v>165</v>
      </c>
      <c r="C24" s="492"/>
      <c r="D24" s="492"/>
      <c r="E24" s="492"/>
      <c r="F24" s="492"/>
      <c r="G24" s="492"/>
      <c r="H24" s="492"/>
      <c r="I24" s="492"/>
      <c r="J24" s="492"/>
      <c r="K24" s="492"/>
      <c r="L24" s="492"/>
      <c r="M24" s="492"/>
      <c r="N24" s="492"/>
      <c r="O24" s="492"/>
      <c r="P24" s="492"/>
    </row>
    <row r="28" spans="1:25" x14ac:dyDescent="0.25">
      <c r="E28" s="77"/>
    </row>
  </sheetData>
  <mergeCells count="25">
    <mergeCell ref="B24:P24"/>
    <mergeCell ref="A14:D14"/>
    <mergeCell ref="A16:E16"/>
    <mergeCell ref="G16:P16"/>
    <mergeCell ref="E17:P17"/>
    <mergeCell ref="A19:B20"/>
    <mergeCell ref="C19:C21"/>
    <mergeCell ref="D19:D21"/>
    <mergeCell ref="E19:E21"/>
    <mergeCell ref="F19:O19"/>
    <mergeCell ref="J20:J21"/>
    <mergeCell ref="K20:K21"/>
    <mergeCell ref="O20:O21"/>
    <mergeCell ref="G20:G21"/>
    <mergeCell ref="D22:P22"/>
    <mergeCell ref="P19:P21"/>
    <mergeCell ref="A12:P12"/>
    <mergeCell ref="E14:P14"/>
    <mergeCell ref="F15:P15"/>
    <mergeCell ref="L20:L21"/>
    <mergeCell ref="M20:M21"/>
    <mergeCell ref="N20:N21"/>
    <mergeCell ref="F20:F21"/>
    <mergeCell ref="H20:H21"/>
    <mergeCell ref="I20:I21"/>
  </mergeCells>
  <pageMargins left="0.70866141732283472" right="0.19685039370078741" top="0.51181102362204722" bottom="0.31496062992125984" header="0.31496062992125984" footer="0.31496062992125984"/>
  <pageSetup paperSize="9" scale="60" fitToHeight="3"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E29"/>
  <sheetViews>
    <sheetView view="pageBreakPreview" zoomScale="70" zoomScaleNormal="100" zoomScaleSheetLayoutView="70" zoomScalePageLayoutView="90" workbookViewId="0">
      <selection activeCell="Y2" sqref="Y2"/>
    </sheetView>
  </sheetViews>
  <sheetFormatPr defaultRowHeight="15" x14ac:dyDescent="0.25"/>
  <cols>
    <col min="1" max="1" width="5.140625" style="2" customWidth="1"/>
    <col min="2" max="2" width="6.28515625" style="2" customWidth="1"/>
    <col min="3" max="3" width="5.5703125" style="2" customWidth="1"/>
    <col min="4" max="4" width="6.42578125" customWidth="1"/>
    <col min="5" max="5" width="25.140625" style="32" customWidth="1"/>
    <col min="6" max="6" width="29" customWidth="1"/>
    <col min="7" max="7" width="14.85546875" customWidth="1"/>
    <col min="8" max="9" width="9.42578125" hidden="1" customWidth="1"/>
    <col min="10" max="12" width="10.42578125" customWidth="1"/>
    <col min="13" max="13" width="10.28515625" customWidth="1"/>
    <col min="14" max="18" width="10.42578125" customWidth="1"/>
    <col min="19" max="20" width="10" hidden="1" customWidth="1"/>
    <col min="21" max="25" width="10" bestFit="1" customWidth="1"/>
    <col min="26" max="28" width="10" customWidth="1"/>
    <col min="29" max="29" width="10" bestFit="1" customWidth="1"/>
    <col min="30" max="30" width="58.5703125" customWidth="1"/>
  </cols>
  <sheetData>
    <row r="1" spans="1:29" ht="18.75" x14ac:dyDescent="0.3">
      <c r="Y1" s="152" t="s">
        <v>38</v>
      </c>
    </row>
    <row r="2" spans="1:29" ht="18.75" x14ac:dyDescent="0.3">
      <c r="Y2" s="152" t="s">
        <v>266</v>
      </c>
    </row>
    <row r="3" spans="1:29" ht="18.75" x14ac:dyDescent="0.25">
      <c r="Y3" s="157" t="s">
        <v>267</v>
      </c>
    </row>
    <row r="4" spans="1:29" ht="18.75" x14ac:dyDescent="0.25">
      <c r="Y4" s="157" t="s">
        <v>268</v>
      </c>
    </row>
    <row r="6" spans="1:29" ht="24.75" customHeight="1" x14ac:dyDescent="0.3">
      <c r="A6" s="57"/>
      <c r="B6" s="57"/>
      <c r="C6" s="57"/>
      <c r="D6" s="58"/>
      <c r="E6" s="59"/>
      <c r="F6" s="58"/>
      <c r="G6" s="58"/>
      <c r="H6" s="58"/>
      <c r="I6" s="58"/>
      <c r="J6" s="63"/>
      <c r="K6" s="63"/>
      <c r="L6" s="63"/>
      <c r="M6" s="63"/>
      <c r="N6" s="63"/>
      <c r="O6" s="63"/>
      <c r="P6" s="63"/>
      <c r="Q6" s="63"/>
      <c r="R6" s="63"/>
      <c r="S6" s="63"/>
      <c r="T6" s="63"/>
      <c r="V6" s="119"/>
      <c r="W6" s="119"/>
      <c r="Y6" s="119" t="s">
        <v>280</v>
      </c>
      <c r="Z6" s="119"/>
      <c r="AA6" s="119"/>
      <c r="AB6" s="119"/>
      <c r="AC6" s="119"/>
    </row>
    <row r="7" spans="1:29" ht="13.5" customHeight="1" x14ac:dyDescent="0.3">
      <c r="A7" s="57"/>
      <c r="B7" s="57"/>
      <c r="C7" s="57"/>
      <c r="D7" s="58"/>
      <c r="E7" s="59"/>
      <c r="F7" s="58"/>
      <c r="G7" s="58"/>
      <c r="H7" s="58"/>
      <c r="I7" s="58"/>
      <c r="J7" s="66"/>
      <c r="K7" s="66"/>
      <c r="L7" s="66"/>
      <c r="M7" s="66"/>
      <c r="N7" s="66"/>
      <c r="O7" s="66"/>
      <c r="P7" s="66"/>
      <c r="Q7" s="66"/>
      <c r="R7" s="66"/>
      <c r="S7" s="66"/>
      <c r="T7" s="66"/>
      <c r="V7" s="74"/>
      <c r="W7" s="74"/>
      <c r="X7" s="74"/>
      <c r="Y7" s="119" t="s">
        <v>148</v>
      </c>
      <c r="Z7" s="74"/>
      <c r="AA7" s="74"/>
      <c r="AB7" s="74"/>
      <c r="AC7" s="74"/>
    </row>
    <row r="8" spans="1:29" s="88" customFormat="1" ht="16.5" customHeight="1" x14ac:dyDescent="0.3">
      <c r="A8" s="84"/>
      <c r="B8" s="84"/>
      <c r="C8" s="84"/>
      <c r="D8" s="85"/>
      <c r="E8" s="156"/>
      <c r="F8" s="85"/>
      <c r="G8" s="85"/>
      <c r="H8" s="85"/>
      <c r="I8" s="85"/>
      <c r="J8" s="86"/>
      <c r="K8" s="86"/>
      <c r="L8" s="86"/>
      <c r="M8" s="86"/>
      <c r="N8" s="86"/>
      <c r="O8" s="86"/>
      <c r="P8" s="86"/>
      <c r="Q8" s="86"/>
      <c r="R8" s="86"/>
      <c r="S8" s="86"/>
      <c r="T8" s="86"/>
      <c r="V8" s="119"/>
      <c r="W8" s="87"/>
      <c r="X8" s="87"/>
      <c r="Y8" s="119" t="s">
        <v>150</v>
      </c>
      <c r="Z8" s="87"/>
      <c r="AA8" s="87"/>
      <c r="AB8" s="87"/>
      <c r="AC8" s="87"/>
    </row>
    <row r="9" spans="1:29" ht="15" customHeight="1" x14ac:dyDescent="0.3">
      <c r="A9" s="57"/>
      <c r="B9" s="57"/>
      <c r="C9" s="57"/>
      <c r="D9" s="58"/>
      <c r="E9" s="33"/>
      <c r="F9" s="60"/>
      <c r="G9" s="60"/>
      <c r="H9" s="60"/>
      <c r="I9" s="60"/>
      <c r="J9" s="60"/>
      <c r="K9" s="60"/>
      <c r="L9" s="60"/>
      <c r="M9" s="60"/>
      <c r="N9" s="60"/>
      <c r="O9" s="60"/>
      <c r="P9" s="60"/>
      <c r="Q9" s="60"/>
      <c r="R9" s="60"/>
      <c r="S9" s="58"/>
      <c r="T9" s="58"/>
      <c r="U9" s="61"/>
      <c r="V9" s="58"/>
      <c r="W9" s="58"/>
      <c r="X9" s="58"/>
      <c r="Y9" s="58"/>
      <c r="Z9" s="58"/>
      <c r="AA9" s="58"/>
      <c r="AB9" s="58"/>
      <c r="AC9" s="58"/>
    </row>
    <row r="10" spans="1:29" ht="18.75" hidden="1" x14ac:dyDescent="0.3">
      <c r="A10" s="57"/>
      <c r="B10" s="57"/>
      <c r="C10" s="57"/>
      <c r="D10" s="58"/>
      <c r="E10" s="33"/>
      <c r="F10" s="60"/>
      <c r="G10" s="60"/>
      <c r="H10" s="60"/>
      <c r="I10" s="60"/>
      <c r="J10" s="60"/>
      <c r="K10" s="60"/>
      <c r="L10" s="60"/>
      <c r="M10" s="60"/>
      <c r="N10" s="60"/>
      <c r="O10" s="60"/>
      <c r="P10" s="60"/>
      <c r="Q10" s="60"/>
      <c r="R10" s="60"/>
      <c r="S10" s="58"/>
      <c r="T10" s="58"/>
      <c r="U10" s="61"/>
      <c r="V10" s="58"/>
      <c r="W10" s="58"/>
      <c r="X10" s="58"/>
      <c r="Y10" s="58"/>
      <c r="Z10" s="58"/>
      <c r="AA10" s="58"/>
      <c r="AB10" s="58"/>
      <c r="AC10" s="58"/>
    </row>
    <row r="11" spans="1:29" ht="39" customHeight="1" x14ac:dyDescent="0.3">
      <c r="A11" s="57"/>
      <c r="B11" s="57"/>
      <c r="C11" s="57"/>
      <c r="D11" s="58"/>
      <c r="E11" s="33"/>
      <c r="F11" s="60"/>
      <c r="G11" s="60"/>
      <c r="H11" s="60"/>
      <c r="I11" s="60"/>
      <c r="J11" s="60"/>
      <c r="K11" s="60"/>
      <c r="L11" s="60"/>
      <c r="M11" s="60"/>
      <c r="N11" s="60" t="s">
        <v>282</v>
      </c>
      <c r="O11" s="60"/>
      <c r="P11" s="60"/>
      <c r="Q11" s="60"/>
      <c r="R11" s="60"/>
      <c r="S11" s="58"/>
      <c r="T11" s="58"/>
      <c r="U11" s="61"/>
      <c r="V11" s="58"/>
      <c r="W11" s="58"/>
      <c r="X11" s="58"/>
      <c r="Y11" s="58"/>
      <c r="Z11" s="58"/>
      <c r="AA11" s="58"/>
      <c r="AB11" s="58"/>
      <c r="AC11" s="58"/>
    </row>
    <row r="12" spans="1:29" ht="37.5" customHeight="1" x14ac:dyDescent="0.3">
      <c r="A12" s="504" t="s">
        <v>281</v>
      </c>
      <c r="B12" s="504"/>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row>
    <row r="13" spans="1:29" ht="18.75" x14ac:dyDescent="0.3">
      <c r="A13" s="57"/>
      <c r="B13" s="57"/>
      <c r="C13" s="57"/>
      <c r="D13" s="58"/>
      <c r="E13" s="33"/>
      <c r="F13" s="43"/>
      <c r="G13" s="43"/>
      <c r="H13" s="43"/>
      <c r="I13" s="43"/>
      <c r="J13" s="43"/>
      <c r="K13" s="43"/>
      <c r="L13" s="43"/>
      <c r="M13" s="43"/>
      <c r="N13" s="43"/>
      <c r="O13" s="43"/>
      <c r="P13" s="43"/>
      <c r="Q13" s="43"/>
      <c r="R13" s="43"/>
      <c r="S13" s="43"/>
      <c r="T13" s="43"/>
      <c r="U13" s="43"/>
      <c r="V13" s="42"/>
      <c r="W13" s="42"/>
      <c r="X13" s="42"/>
      <c r="Y13" s="42"/>
      <c r="Z13" s="42"/>
      <c r="AA13" s="42"/>
      <c r="AB13" s="42"/>
      <c r="AC13" s="42"/>
    </row>
    <row r="14" spans="1:29" ht="19.5" x14ac:dyDescent="0.35">
      <c r="A14" s="62" t="s">
        <v>0</v>
      </c>
      <c r="B14" s="62"/>
      <c r="C14" s="62"/>
      <c r="D14" s="63"/>
      <c r="E14" s="64"/>
      <c r="F14" s="506" t="s">
        <v>102</v>
      </c>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row>
    <row r="15" spans="1:29" ht="18.75" x14ac:dyDescent="0.3">
      <c r="A15" s="57"/>
      <c r="B15" s="57"/>
      <c r="C15" s="57"/>
      <c r="D15" s="58"/>
      <c r="E15" s="156"/>
      <c r="F15" s="503" t="s">
        <v>1</v>
      </c>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row>
    <row r="16" spans="1:29" ht="19.5" x14ac:dyDescent="0.35">
      <c r="A16" s="505" t="s">
        <v>20</v>
      </c>
      <c r="B16" s="505"/>
      <c r="C16" s="505"/>
      <c r="D16" s="505"/>
      <c r="E16" s="505"/>
      <c r="F16" s="495" t="s">
        <v>189</v>
      </c>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row>
    <row r="17" spans="1:31" ht="15.75" x14ac:dyDescent="0.25">
      <c r="A17" s="41"/>
      <c r="B17" s="41"/>
      <c r="C17" s="41"/>
      <c r="D17" s="42"/>
      <c r="E17" s="44"/>
      <c r="F17" s="503" t="s">
        <v>3</v>
      </c>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row>
    <row r="18" spans="1:31" ht="22.5" customHeight="1" x14ac:dyDescent="0.25">
      <c r="A18" s="41"/>
      <c r="B18" s="41"/>
      <c r="C18" s="41"/>
      <c r="D18" s="42"/>
      <c r="E18" s="45"/>
      <c r="F18" s="23"/>
      <c r="G18" s="23"/>
      <c r="H18" s="23"/>
      <c r="I18" s="23"/>
      <c r="J18" s="23"/>
      <c r="K18" s="23"/>
      <c r="L18" s="23"/>
      <c r="M18" s="23"/>
      <c r="N18" s="23"/>
      <c r="O18" s="23"/>
      <c r="P18" s="23"/>
      <c r="Q18" s="23"/>
      <c r="R18" s="23"/>
      <c r="S18" s="23"/>
      <c r="T18" s="23"/>
      <c r="U18" s="23"/>
      <c r="V18" s="42"/>
      <c r="W18" s="42"/>
      <c r="X18" s="42"/>
      <c r="Y18" s="42"/>
      <c r="Z18" s="42"/>
      <c r="AA18" s="42"/>
      <c r="AB18" s="42"/>
      <c r="AC18" s="42"/>
    </row>
    <row r="19" spans="1:31" ht="51.75" customHeight="1" x14ac:dyDescent="0.25">
      <c r="A19" s="511" t="s">
        <v>4</v>
      </c>
      <c r="B19" s="511"/>
      <c r="C19" s="511"/>
      <c r="D19" s="511"/>
      <c r="E19" s="512" t="s">
        <v>29</v>
      </c>
      <c r="F19" s="511" t="s">
        <v>30</v>
      </c>
      <c r="G19" s="511" t="s">
        <v>31</v>
      </c>
      <c r="H19" s="511" t="s">
        <v>32</v>
      </c>
      <c r="I19" s="511"/>
      <c r="J19" s="511"/>
      <c r="K19" s="511"/>
      <c r="L19" s="511"/>
      <c r="M19" s="511"/>
      <c r="N19" s="511"/>
      <c r="O19" s="511"/>
      <c r="P19" s="511"/>
      <c r="Q19" s="511"/>
      <c r="R19" s="511"/>
      <c r="S19" s="511" t="s">
        <v>33</v>
      </c>
      <c r="T19" s="511"/>
      <c r="U19" s="511"/>
      <c r="V19" s="511"/>
      <c r="W19" s="511"/>
      <c r="X19" s="511"/>
      <c r="Y19" s="511"/>
      <c r="Z19" s="511"/>
      <c r="AA19" s="511"/>
      <c r="AB19" s="511"/>
      <c r="AC19" s="511"/>
    </row>
    <row r="20" spans="1:31" ht="54.75" customHeight="1" x14ac:dyDescent="0.25">
      <c r="A20" s="46" t="s">
        <v>9</v>
      </c>
      <c r="B20" s="46" t="s">
        <v>10</v>
      </c>
      <c r="C20" s="46" t="s">
        <v>21</v>
      </c>
      <c r="D20" s="47" t="s">
        <v>22</v>
      </c>
      <c r="E20" s="512" t="s">
        <v>34</v>
      </c>
      <c r="F20" s="511" t="s">
        <v>35</v>
      </c>
      <c r="G20" s="511"/>
      <c r="H20" s="48" t="s">
        <v>36</v>
      </c>
      <c r="I20" s="48" t="s">
        <v>37</v>
      </c>
      <c r="J20" s="48" t="s">
        <v>65</v>
      </c>
      <c r="K20" s="48" t="s">
        <v>66</v>
      </c>
      <c r="L20" s="48" t="s">
        <v>67</v>
      </c>
      <c r="M20" s="48" t="s">
        <v>68</v>
      </c>
      <c r="N20" s="48" t="s">
        <v>77</v>
      </c>
      <c r="O20" s="48" t="s">
        <v>78</v>
      </c>
      <c r="P20" s="48" t="s">
        <v>249</v>
      </c>
      <c r="Q20" s="48" t="s">
        <v>250</v>
      </c>
      <c r="R20" s="48" t="s">
        <v>251</v>
      </c>
      <c r="S20" s="48" t="s">
        <v>36</v>
      </c>
      <c r="T20" s="48" t="s">
        <v>37</v>
      </c>
      <c r="U20" s="48" t="s">
        <v>65</v>
      </c>
      <c r="V20" s="48" t="s">
        <v>66</v>
      </c>
      <c r="W20" s="48" t="s">
        <v>67</v>
      </c>
      <c r="X20" s="48" t="s">
        <v>68</v>
      </c>
      <c r="Y20" s="48" t="s">
        <v>77</v>
      </c>
      <c r="Z20" s="48" t="s">
        <v>78</v>
      </c>
      <c r="AA20" s="48" t="s">
        <v>249</v>
      </c>
      <c r="AB20" s="48" t="s">
        <v>250</v>
      </c>
      <c r="AC20" s="48" t="s">
        <v>251</v>
      </c>
    </row>
    <row r="21" spans="1:31" ht="54.75" customHeight="1" x14ac:dyDescent="0.25">
      <c r="A21" s="46" t="s">
        <v>76</v>
      </c>
      <c r="B21" s="46"/>
      <c r="C21" s="49"/>
      <c r="D21" s="47"/>
      <c r="E21" s="507" t="s">
        <v>103</v>
      </c>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9"/>
      <c r="AD21" s="34"/>
      <c r="AE21" s="35"/>
    </row>
    <row r="22" spans="1:31" ht="21.75" customHeight="1" x14ac:dyDescent="0.25">
      <c r="A22" s="143"/>
      <c r="B22" s="143"/>
      <c r="C22" s="144"/>
      <c r="D22" s="145"/>
      <c r="E22" s="146"/>
      <c r="F22" s="146"/>
      <c r="G22" s="146"/>
      <c r="H22" s="146"/>
      <c r="I22" s="146"/>
      <c r="J22" s="146"/>
      <c r="K22" s="146"/>
      <c r="L22" s="146"/>
      <c r="M22" s="146"/>
      <c r="N22" s="146"/>
      <c r="O22" s="146"/>
      <c r="P22" s="146"/>
      <c r="Q22" s="146"/>
      <c r="R22" s="146"/>
      <c r="S22" s="146"/>
      <c r="T22" s="146"/>
      <c r="U22" s="146"/>
      <c r="V22" s="103"/>
      <c r="W22" s="103"/>
      <c r="X22" s="103"/>
      <c r="Y22" s="103"/>
      <c r="Z22" s="103"/>
      <c r="AA22" s="103"/>
      <c r="AB22" s="103"/>
      <c r="AC22" s="149" t="s">
        <v>274</v>
      </c>
      <c r="AD22" s="147"/>
      <c r="AE22" s="35"/>
    </row>
    <row r="23" spans="1:31" x14ac:dyDescent="0.25">
      <c r="A23" s="510" t="s">
        <v>164</v>
      </c>
      <c r="B23" s="510"/>
      <c r="C23" s="510"/>
      <c r="D23" s="510"/>
      <c r="E23" s="510"/>
      <c r="F23" s="510"/>
      <c r="G23" s="510"/>
      <c r="H23" s="510"/>
      <c r="I23" s="510"/>
      <c r="J23" s="510"/>
      <c r="K23" s="510"/>
      <c r="L23" s="510"/>
      <c r="M23" s="510"/>
      <c r="N23" s="510"/>
      <c r="O23" s="510"/>
      <c r="P23" s="510"/>
      <c r="Q23" s="510"/>
      <c r="R23" s="510"/>
      <c r="S23" s="510"/>
      <c r="T23" s="510"/>
      <c r="U23" s="510"/>
    </row>
    <row r="24" spans="1:31" x14ac:dyDescent="0.25">
      <c r="A24" s="6"/>
      <c r="B24" s="6"/>
      <c r="C24" s="6"/>
      <c r="D24" s="7"/>
      <c r="E24" s="36"/>
      <c r="S24" s="22"/>
      <c r="T24" s="22"/>
      <c r="U24" s="22"/>
    </row>
    <row r="29" spans="1:31" ht="15.75" x14ac:dyDescent="0.25">
      <c r="F29" s="23"/>
    </row>
  </sheetData>
  <mergeCells count="14">
    <mergeCell ref="E21:AC21"/>
    <mergeCell ref="A23:U23"/>
    <mergeCell ref="S19:AC19"/>
    <mergeCell ref="A19:D19"/>
    <mergeCell ref="E19:E20"/>
    <mergeCell ref="F19:F20"/>
    <mergeCell ref="G19:G20"/>
    <mergeCell ref="H19:R19"/>
    <mergeCell ref="F16:AC16"/>
    <mergeCell ref="F17:AC17"/>
    <mergeCell ref="A12:AC12"/>
    <mergeCell ref="A16:E16"/>
    <mergeCell ref="F14:AC14"/>
    <mergeCell ref="F15:AC15"/>
  </mergeCells>
  <pageMargins left="0.19685039370078741" right="0.19685039370078741" top="0.42" bottom="0.19685039370078741" header="0.19685039370078741" footer="0.31496062992125984"/>
  <pageSetup paperSize="9" scale="52" fitToHeight="2"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97"/>
  <sheetViews>
    <sheetView view="pageBreakPreview" topLeftCell="B16" zoomScale="80" zoomScaleNormal="90" zoomScaleSheetLayoutView="80" zoomScalePageLayoutView="80" workbookViewId="0">
      <selection activeCell="V22" sqref="V22"/>
    </sheetView>
  </sheetViews>
  <sheetFormatPr defaultColWidth="9.140625" defaultRowHeight="15.75" x14ac:dyDescent="0.25"/>
  <cols>
    <col min="1" max="1" width="7.85546875" style="109" customWidth="1"/>
    <col min="2" max="2" width="8" style="109" customWidth="1"/>
    <col min="3" max="3" width="5.5703125" style="73" customWidth="1"/>
    <col min="4" max="4" width="42.42578125" style="30" customWidth="1"/>
    <col min="5" max="5" width="43.7109375" style="30" customWidth="1"/>
    <col min="6" max="6" width="11.28515625" style="72" customWidth="1"/>
    <col min="7" max="8" width="12.42578125" style="30" hidden="1" customWidth="1"/>
    <col min="9" max="9" width="8.140625" style="30" customWidth="1"/>
    <col min="10" max="10" width="9.42578125" style="30" customWidth="1"/>
    <col min="11" max="11" width="8.140625" style="30" customWidth="1"/>
    <col min="12" max="12" width="9.42578125" style="30" customWidth="1"/>
    <col min="13" max="13" width="9.28515625" style="30" customWidth="1"/>
    <col min="14" max="14" width="8.85546875" style="392" customWidth="1"/>
    <col min="15" max="15" width="9.28515625" style="30" customWidth="1"/>
    <col min="16" max="16" width="9.140625" style="73" customWidth="1"/>
    <col min="17" max="17" width="9.140625" style="73"/>
    <col min="18" max="18" width="9.28515625" style="73" customWidth="1"/>
    <col min="19" max="16384" width="9.140625" style="30"/>
  </cols>
  <sheetData>
    <row r="1" spans="1:21" ht="18.75" x14ac:dyDescent="0.3">
      <c r="N1" s="528" t="s">
        <v>19</v>
      </c>
      <c r="O1" s="528"/>
      <c r="P1" s="528"/>
      <c r="Q1" s="246"/>
      <c r="R1" s="246"/>
      <c r="S1" s="246"/>
      <c r="T1" s="246"/>
      <c r="U1" s="246"/>
    </row>
    <row r="2" spans="1:21" ht="18.75" x14ac:dyDescent="0.3">
      <c r="N2" s="444"/>
      <c r="O2" s="444" t="s">
        <v>266</v>
      </c>
      <c r="P2" s="444"/>
      <c r="Q2" s="444"/>
      <c r="R2" s="444"/>
      <c r="S2" s="246"/>
      <c r="T2" s="246"/>
      <c r="U2" s="246"/>
    </row>
    <row r="3" spans="1:21" ht="18.75" x14ac:dyDescent="0.3">
      <c r="N3" s="451" t="s">
        <v>267</v>
      </c>
      <c r="O3" s="50"/>
      <c r="P3" s="444"/>
      <c r="Q3" s="444"/>
      <c r="R3" s="444"/>
      <c r="S3" s="246"/>
      <c r="T3" s="246"/>
      <c r="U3" s="246"/>
    </row>
    <row r="4" spans="1:21" ht="18.75" x14ac:dyDescent="0.3">
      <c r="N4" s="150"/>
      <c r="O4" s="444" t="s">
        <v>602</v>
      </c>
      <c r="P4" s="444"/>
      <c r="Q4" s="444"/>
      <c r="R4" s="444"/>
      <c r="S4" s="246"/>
      <c r="T4" s="246"/>
      <c r="U4" s="246"/>
    </row>
    <row r="5" spans="1:21" ht="27.75" customHeight="1" x14ac:dyDescent="0.25">
      <c r="N5" s="30"/>
      <c r="O5" s="150"/>
    </row>
    <row r="6" spans="1:21" ht="21" customHeight="1" x14ac:dyDescent="0.3">
      <c r="A6" s="67"/>
      <c r="B6" s="67"/>
      <c r="C6" s="168"/>
      <c r="D6" s="168"/>
      <c r="E6" s="168"/>
      <c r="F6" s="445"/>
      <c r="K6" s="444"/>
      <c r="L6" s="444"/>
      <c r="M6" s="65"/>
      <c r="N6" s="65"/>
      <c r="O6" s="444" t="s">
        <v>269</v>
      </c>
    </row>
    <row r="7" spans="1:21" ht="17.25" customHeight="1" x14ac:dyDescent="0.3">
      <c r="A7" s="67"/>
      <c r="B7" s="67"/>
      <c r="C7" s="168"/>
      <c r="D7" s="168"/>
      <c r="E7" s="168"/>
      <c r="F7" s="445"/>
      <c r="H7" s="31"/>
      <c r="I7" s="31"/>
      <c r="K7" s="444"/>
      <c r="L7" s="444"/>
      <c r="M7" s="169"/>
      <c r="N7" s="169"/>
      <c r="O7" s="444" t="s">
        <v>144</v>
      </c>
    </row>
    <row r="8" spans="1:21" ht="16.5" customHeight="1" x14ac:dyDescent="0.3">
      <c r="A8" s="67"/>
      <c r="B8" s="67"/>
      <c r="C8" s="168"/>
      <c r="D8" s="168"/>
      <c r="E8" s="168"/>
      <c r="F8" s="445"/>
      <c r="K8" s="73"/>
      <c r="L8" s="73"/>
      <c r="M8" s="73"/>
      <c r="N8" s="73"/>
      <c r="O8" s="444" t="s">
        <v>150</v>
      </c>
    </row>
    <row r="9" spans="1:21" ht="20.25" customHeight="1" x14ac:dyDescent="0.25">
      <c r="A9" s="67"/>
      <c r="B9" s="67"/>
      <c r="C9" s="168"/>
      <c r="D9" s="168"/>
      <c r="E9" s="168"/>
      <c r="F9" s="445"/>
      <c r="J9" s="73"/>
      <c r="K9" s="73"/>
      <c r="L9" s="73"/>
      <c r="M9" s="73"/>
      <c r="N9" s="73"/>
      <c r="O9" s="73"/>
    </row>
    <row r="10" spans="1:21" ht="20.25" customHeight="1" x14ac:dyDescent="0.25">
      <c r="A10" s="67"/>
      <c r="B10" s="67"/>
      <c r="C10" s="168"/>
      <c r="D10" s="168"/>
      <c r="E10" s="168" t="s">
        <v>349</v>
      </c>
      <c r="F10" s="445"/>
      <c r="J10" s="73"/>
      <c r="K10" s="73"/>
      <c r="L10" s="73"/>
      <c r="M10" s="73"/>
      <c r="N10" s="73"/>
      <c r="O10" s="73"/>
    </row>
    <row r="11" spans="1:21" ht="18.75" x14ac:dyDescent="0.3">
      <c r="A11" s="530" t="s">
        <v>273</v>
      </c>
      <c r="B11" s="530"/>
      <c r="C11" s="530"/>
      <c r="D11" s="530"/>
      <c r="E11" s="530"/>
      <c r="F11" s="530"/>
      <c r="G11" s="530"/>
      <c r="H11" s="530"/>
      <c r="I11" s="530"/>
      <c r="J11" s="530"/>
      <c r="K11" s="530"/>
      <c r="L11" s="530"/>
      <c r="M11" s="530"/>
      <c r="N11" s="530"/>
      <c r="O11" s="530"/>
    </row>
    <row r="12" spans="1:21" x14ac:dyDescent="0.25">
      <c r="A12" s="67"/>
      <c r="B12" s="67"/>
      <c r="C12" s="168"/>
      <c r="D12" s="168"/>
      <c r="E12" s="168"/>
      <c r="F12" s="445"/>
      <c r="G12" s="168"/>
      <c r="H12" s="168"/>
      <c r="I12" s="168"/>
      <c r="N12" s="30"/>
    </row>
    <row r="13" spans="1:21" ht="19.5" x14ac:dyDescent="0.35">
      <c r="A13" s="141" t="s">
        <v>0</v>
      </c>
      <c r="B13" s="108"/>
      <c r="C13" s="444"/>
      <c r="D13" s="50"/>
      <c r="E13" s="68"/>
      <c r="F13" s="486" t="s">
        <v>75</v>
      </c>
      <c r="G13" s="486"/>
      <c r="H13" s="486"/>
      <c r="I13" s="486"/>
      <c r="J13" s="486"/>
      <c r="K13" s="486"/>
      <c r="L13" s="486"/>
      <c r="M13" s="486"/>
      <c r="N13" s="486"/>
      <c r="O13" s="486"/>
    </row>
    <row r="14" spans="1:21" ht="15.75" customHeight="1" x14ac:dyDescent="0.3">
      <c r="A14" s="528"/>
      <c r="B14" s="528"/>
      <c r="C14" s="444"/>
      <c r="D14" s="50"/>
      <c r="E14" s="69"/>
      <c r="F14" s="529" t="s">
        <v>1</v>
      </c>
      <c r="G14" s="529"/>
      <c r="H14" s="529"/>
      <c r="I14" s="529"/>
      <c r="J14" s="529"/>
      <c r="K14" s="529"/>
      <c r="L14" s="529"/>
      <c r="M14" s="529"/>
      <c r="N14" s="529"/>
      <c r="O14" s="529"/>
    </row>
    <row r="15" spans="1:21" ht="17.25" customHeight="1" x14ac:dyDescent="0.35">
      <c r="A15" s="141" t="s">
        <v>2</v>
      </c>
      <c r="B15" s="108"/>
      <c r="C15" s="444"/>
      <c r="D15" s="50"/>
      <c r="E15" s="68"/>
      <c r="F15" s="531" t="s">
        <v>186</v>
      </c>
      <c r="G15" s="531"/>
      <c r="H15" s="531"/>
      <c r="I15" s="531"/>
      <c r="J15" s="531"/>
      <c r="K15" s="531"/>
      <c r="L15" s="531"/>
      <c r="M15" s="531"/>
      <c r="N15" s="531"/>
      <c r="O15" s="531"/>
      <c r="P15" s="532"/>
      <c r="Q15" s="532"/>
      <c r="R15" s="532"/>
    </row>
    <row r="16" spans="1:21" ht="29.25" customHeight="1" x14ac:dyDescent="0.25">
      <c r="E16" s="69"/>
      <c r="F16" s="529" t="s">
        <v>3</v>
      </c>
      <c r="G16" s="529"/>
      <c r="H16" s="529"/>
      <c r="I16" s="529"/>
      <c r="J16" s="529"/>
      <c r="K16" s="529"/>
      <c r="L16" s="529"/>
      <c r="M16" s="529"/>
      <c r="N16" s="529"/>
      <c r="O16" s="529"/>
    </row>
    <row r="17" spans="1:18" x14ac:dyDescent="0.25">
      <c r="N17" s="30"/>
    </row>
    <row r="18" spans="1:18" ht="15" customHeight="1" x14ac:dyDescent="0.25">
      <c r="A18" s="520" t="s">
        <v>4</v>
      </c>
      <c r="B18" s="521"/>
      <c r="C18" s="524" t="s">
        <v>5</v>
      </c>
      <c r="D18" s="527" t="s">
        <v>79</v>
      </c>
      <c r="E18" s="527" t="s">
        <v>6</v>
      </c>
      <c r="F18" s="527" t="s">
        <v>7</v>
      </c>
      <c r="G18" s="516" t="s">
        <v>8</v>
      </c>
      <c r="H18" s="516"/>
      <c r="I18" s="516"/>
      <c r="J18" s="516"/>
      <c r="K18" s="516"/>
      <c r="L18" s="516"/>
      <c r="M18" s="516"/>
      <c r="N18" s="516"/>
      <c r="O18" s="516"/>
      <c r="P18" s="516"/>
      <c r="Q18" s="516"/>
      <c r="R18" s="516"/>
    </row>
    <row r="19" spans="1:18" ht="60.75" customHeight="1" x14ac:dyDescent="0.25">
      <c r="A19" s="522"/>
      <c r="B19" s="523"/>
      <c r="C19" s="525"/>
      <c r="D19" s="527"/>
      <c r="E19" s="527"/>
      <c r="F19" s="527"/>
      <c r="G19" s="167" t="s">
        <v>56</v>
      </c>
      <c r="H19" s="167" t="s">
        <v>57</v>
      </c>
      <c r="I19" s="167" t="s">
        <v>64</v>
      </c>
      <c r="J19" s="167" t="s">
        <v>350</v>
      </c>
      <c r="K19" s="167" t="s">
        <v>66</v>
      </c>
      <c r="L19" s="167" t="s">
        <v>351</v>
      </c>
      <c r="M19" s="167" t="s">
        <v>352</v>
      </c>
      <c r="N19" s="393" t="s">
        <v>353</v>
      </c>
      <c r="O19" s="167" t="s">
        <v>354</v>
      </c>
      <c r="P19" s="247" t="s">
        <v>355</v>
      </c>
      <c r="Q19" s="247" t="s">
        <v>356</v>
      </c>
      <c r="R19" s="247" t="s">
        <v>357</v>
      </c>
    </row>
    <row r="20" spans="1:18" x14ac:dyDescent="0.25">
      <c r="A20" s="105" t="s">
        <v>9</v>
      </c>
      <c r="B20" s="106" t="s">
        <v>10</v>
      </c>
      <c r="C20" s="526"/>
      <c r="D20" s="527"/>
      <c r="E20" s="527"/>
      <c r="F20" s="527"/>
      <c r="G20" s="247" t="s">
        <v>11</v>
      </c>
      <c r="H20" s="247" t="s">
        <v>55</v>
      </c>
      <c r="I20" s="247" t="s">
        <v>55</v>
      </c>
      <c r="J20" s="247" t="s">
        <v>55</v>
      </c>
      <c r="K20" s="247" t="s">
        <v>55</v>
      </c>
      <c r="L20" s="247" t="s">
        <v>55</v>
      </c>
      <c r="M20" s="247" t="s">
        <v>325</v>
      </c>
      <c r="N20" s="394" t="s">
        <v>12</v>
      </c>
      <c r="O20" s="247" t="s">
        <v>12</v>
      </c>
      <c r="P20" s="247" t="s">
        <v>12</v>
      </c>
      <c r="Q20" s="247" t="s">
        <v>12</v>
      </c>
      <c r="R20" s="247" t="s">
        <v>12</v>
      </c>
    </row>
    <row r="21" spans="1:18" ht="15.75" customHeight="1" x14ac:dyDescent="0.25">
      <c r="A21" s="517" t="s">
        <v>288</v>
      </c>
      <c r="B21" s="517"/>
      <c r="C21" s="517"/>
      <c r="D21" s="517"/>
      <c r="E21" s="517"/>
      <c r="F21" s="517"/>
      <c r="G21" s="517"/>
      <c r="H21" s="517"/>
      <c r="I21" s="517"/>
      <c r="J21" s="517"/>
      <c r="K21" s="517"/>
      <c r="L21" s="517"/>
      <c r="M21" s="517"/>
      <c r="N21" s="517"/>
      <c r="O21" s="517"/>
      <c r="P21" s="517"/>
      <c r="Q21" s="517"/>
      <c r="R21" s="517"/>
    </row>
    <row r="22" spans="1:18" ht="339" customHeight="1" x14ac:dyDescent="0.25">
      <c r="A22" s="121" t="s">
        <v>76</v>
      </c>
      <c r="B22" s="121" t="s">
        <v>130</v>
      </c>
      <c r="C22" s="122">
        <v>1</v>
      </c>
      <c r="D22" s="183" t="s">
        <v>361</v>
      </c>
      <c r="E22" s="245" t="s">
        <v>405</v>
      </c>
      <c r="F22" s="167" t="s">
        <v>14</v>
      </c>
      <c r="G22" s="123">
        <v>97.7</v>
      </c>
      <c r="H22" s="123">
        <v>97.8</v>
      </c>
      <c r="I22" s="123">
        <v>44.4</v>
      </c>
      <c r="J22" s="123">
        <v>54.2</v>
      </c>
      <c r="K22" s="123">
        <v>64</v>
      </c>
      <c r="L22" s="123">
        <v>75.2</v>
      </c>
      <c r="M22" s="123">
        <v>68.2</v>
      </c>
      <c r="N22" s="389">
        <v>77.900000000000006</v>
      </c>
      <c r="O22" s="123">
        <v>69.5</v>
      </c>
      <c r="P22" s="11">
        <v>73.7</v>
      </c>
      <c r="Q22" s="11">
        <v>75.900000000000006</v>
      </c>
      <c r="R22" s="11">
        <v>77</v>
      </c>
    </row>
    <row r="23" spans="1:18" ht="94.5" customHeight="1" x14ac:dyDescent="0.25">
      <c r="A23" s="105" t="s">
        <v>76</v>
      </c>
      <c r="B23" s="105" t="s">
        <v>130</v>
      </c>
      <c r="C23" s="107">
        <v>2</v>
      </c>
      <c r="D23" s="183"/>
      <c r="E23" s="70" t="s">
        <v>326</v>
      </c>
      <c r="F23" s="247" t="s">
        <v>14</v>
      </c>
      <c r="G23" s="12"/>
      <c r="H23" s="12"/>
      <c r="I23" s="244" t="s">
        <v>149</v>
      </c>
      <c r="J23" s="244">
        <v>44.7</v>
      </c>
      <c r="K23" s="244">
        <v>52</v>
      </c>
      <c r="L23" s="244">
        <v>43.2</v>
      </c>
      <c r="M23" s="244">
        <v>27.3</v>
      </c>
      <c r="N23" s="390">
        <v>28.9</v>
      </c>
      <c r="O23" s="244">
        <v>66</v>
      </c>
      <c r="P23" s="11">
        <v>69</v>
      </c>
      <c r="Q23" s="11">
        <v>72</v>
      </c>
      <c r="R23" s="11">
        <v>75</v>
      </c>
    </row>
    <row r="24" spans="1:18" ht="17.25" customHeight="1" x14ac:dyDescent="0.25">
      <c r="A24" s="518" t="s">
        <v>141</v>
      </c>
      <c r="B24" s="519"/>
      <c r="C24" s="519"/>
      <c r="D24" s="519"/>
      <c r="E24" s="519"/>
      <c r="F24" s="519"/>
      <c r="G24" s="519"/>
      <c r="H24" s="519"/>
      <c r="I24" s="519"/>
      <c r="J24" s="519"/>
      <c r="K24" s="519"/>
      <c r="L24" s="519"/>
      <c r="M24" s="519"/>
      <c r="N24" s="519"/>
      <c r="O24" s="519"/>
      <c r="P24" s="519"/>
      <c r="Q24" s="519"/>
      <c r="R24" s="519"/>
    </row>
    <row r="25" spans="1:18" ht="81.75" customHeight="1" x14ac:dyDescent="0.25">
      <c r="A25" s="105" t="s">
        <v>76</v>
      </c>
      <c r="B25" s="105" t="s">
        <v>131</v>
      </c>
      <c r="C25" s="107">
        <v>1</v>
      </c>
      <c r="D25" s="515" t="s">
        <v>362</v>
      </c>
      <c r="E25" s="10" t="s">
        <v>171</v>
      </c>
      <c r="F25" s="247" t="s">
        <v>14</v>
      </c>
      <c r="G25" s="11">
        <v>141.5</v>
      </c>
      <c r="H25" s="12">
        <v>141</v>
      </c>
      <c r="I25" s="12">
        <v>52.4</v>
      </c>
      <c r="J25" s="12">
        <v>62.2</v>
      </c>
      <c r="K25" s="12">
        <v>74</v>
      </c>
      <c r="L25" s="12">
        <v>77.8</v>
      </c>
      <c r="M25" s="12">
        <v>76.2</v>
      </c>
      <c r="N25" s="391">
        <v>77.5</v>
      </c>
      <c r="O25" s="12">
        <v>77.5</v>
      </c>
      <c r="P25" s="12">
        <v>78</v>
      </c>
      <c r="Q25" s="12">
        <v>78.5</v>
      </c>
      <c r="R25" s="12">
        <v>79</v>
      </c>
    </row>
    <row r="26" spans="1:18" ht="67.5" customHeight="1" x14ac:dyDescent="0.25">
      <c r="A26" s="105" t="s">
        <v>76</v>
      </c>
      <c r="B26" s="105" t="s">
        <v>131</v>
      </c>
      <c r="C26" s="107">
        <v>2</v>
      </c>
      <c r="D26" s="515"/>
      <c r="E26" s="70" t="s">
        <v>178</v>
      </c>
      <c r="F26" s="247" t="s">
        <v>14</v>
      </c>
      <c r="G26" s="11"/>
      <c r="H26" s="12"/>
      <c r="I26" s="244">
        <v>36.799999999999997</v>
      </c>
      <c r="J26" s="244">
        <v>46.6</v>
      </c>
      <c r="K26" s="244">
        <v>91</v>
      </c>
      <c r="L26" s="244">
        <v>95.2</v>
      </c>
      <c r="M26" s="244">
        <v>70.3</v>
      </c>
      <c r="N26" s="390">
        <v>90</v>
      </c>
      <c r="O26" s="244">
        <v>75.7</v>
      </c>
      <c r="P26" s="12">
        <v>78.400000000000006</v>
      </c>
      <c r="Q26" s="12">
        <v>81.099999999999994</v>
      </c>
      <c r="R26" s="12">
        <v>86.5</v>
      </c>
    </row>
    <row r="27" spans="1:18" ht="78" customHeight="1" x14ac:dyDescent="0.25">
      <c r="A27" s="105" t="s">
        <v>76</v>
      </c>
      <c r="B27" s="105" t="s">
        <v>131</v>
      </c>
      <c r="C27" s="107">
        <v>3</v>
      </c>
      <c r="D27" s="515"/>
      <c r="E27" s="70" t="s">
        <v>173</v>
      </c>
      <c r="F27" s="247" t="s">
        <v>14</v>
      </c>
      <c r="G27" s="11"/>
      <c r="H27" s="12"/>
      <c r="I27" s="244">
        <v>37.4</v>
      </c>
      <c r="J27" s="244">
        <v>47.2</v>
      </c>
      <c r="K27" s="244">
        <v>63</v>
      </c>
      <c r="L27" s="244">
        <v>81.5</v>
      </c>
      <c r="M27" s="244">
        <v>61.2</v>
      </c>
      <c r="N27" s="390">
        <v>73.3</v>
      </c>
      <c r="O27" s="244">
        <v>62</v>
      </c>
      <c r="P27" s="12">
        <v>62.5</v>
      </c>
      <c r="Q27" s="12">
        <v>63</v>
      </c>
      <c r="R27" s="12">
        <v>63.5</v>
      </c>
    </row>
    <row r="28" spans="1:18" ht="84.75" customHeight="1" x14ac:dyDescent="0.25">
      <c r="A28" s="105" t="s">
        <v>76</v>
      </c>
      <c r="B28" s="105" t="s">
        <v>131</v>
      </c>
      <c r="C28" s="107">
        <v>4</v>
      </c>
      <c r="D28" s="515"/>
      <c r="E28" s="70" t="s">
        <v>174</v>
      </c>
      <c r="F28" s="247" t="s">
        <v>14</v>
      </c>
      <c r="G28" s="11"/>
      <c r="H28" s="12"/>
      <c r="I28" s="244">
        <v>45.4</v>
      </c>
      <c r="J28" s="244">
        <v>55.2</v>
      </c>
      <c r="K28" s="244">
        <v>65</v>
      </c>
      <c r="L28" s="244">
        <v>61.5</v>
      </c>
      <c r="M28" s="244">
        <v>69.2</v>
      </c>
      <c r="N28" s="390">
        <v>70.900000000000006</v>
      </c>
      <c r="O28" s="244">
        <v>70</v>
      </c>
      <c r="P28" s="12">
        <v>70.5</v>
      </c>
      <c r="Q28" s="12">
        <v>71</v>
      </c>
      <c r="R28" s="12">
        <v>71.5</v>
      </c>
    </row>
    <row r="29" spans="1:18" ht="95.25" customHeight="1" x14ac:dyDescent="0.25">
      <c r="A29" s="105" t="s">
        <v>76</v>
      </c>
      <c r="B29" s="105" t="s">
        <v>131</v>
      </c>
      <c r="C29" s="107">
        <v>5</v>
      </c>
      <c r="D29" s="515"/>
      <c r="E29" s="10" t="s">
        <v>172</v>
      </c>
      <c r="F29" s="247" t="s">
        <v>14</v>
      </c>
      <c r="G29" s="11"/>
      <c r="H29" s="12"/>
      <c r="I29" s="12">
        <v>96</v>
      </c>
      <c r="J29" s="12">
        <v>97</v>
      </c>
      <c r="K29" s="12">
        <v>98</v>
      </c>
      <c r="L29" s="12">
        <v>99</v>
      </c>
      <c r="M29" s="12">
        <v>100</v>
      </c>
      <c r="N29" s="391">
        <v>100</v>
      </c>
      <c r="O29" s="12">
        <v>100</v>
      </c>
      <c r="P29" s="12">
        <v>100</v>
      </c>
      <c r="Q29" s="12">
        <v>100</v>
      </c>
      <c r="R29" s="12">
        <v>100</v>
      </c>
    </row>
    <row r="30" spans="1:18" ht="69" customHeight="1" x14ac:dyDescent="0.25">
      <c r="A30" s="105" t="s">
        <v>76</v>
      </c>
      <c r="B30" s="105" t="s">
        <v>131</v>
      </c>
      <c r="C30" s="107">
        <v>6</v>
      </c>
      <c r="D30" s="515"/>
      <c r="E30" s="10" t="s">
        <v>358</v>
      </c>
      <c r="F30" s="247" t="s">
        <v>14</v>
      </c>
      <c r="G30" s="11"/>
      <c r="H30" s="12"/>
      <c r="I30" s="12">
        <v>30</v>
      </c>
      <c r="J30" s="12">
        <v>35</v>
      </c>
      <c r="K30" s="12">
        <v>40</v>
      </c>
      <c r="L30" s="12">
        <v>45</v>
      </c>
      <c r="M30" s="12">
        <v>50</v>
      </c>
      <c r="N30" s="391">
        <v>57.8</v>
      </c>
      <c r="O30" s="12">
        <v>60</v>
      </c>
      <c r="P30" s="12">
        <v>65</v>
      </c>
      <c r="Q30" s="12">
        <v>70</v>
      </c>
      <c r="R30" s="12">
        <v>75</v>
      </c>
    </row>
    <row r="31" spans="1:18" ht="110.25" customHeight="1" x14ac:dyDescent="0.25">
      <c r="A31" s="105" t="s">
        <v>76</v>
      </c>
      <c r="B31" s="105" t="s">
        <v>131</v>
      </c>
      <c r="C31" s="107">
        <v>7</v>
      </c>
      <c r="D31" s="515"/>
      <c r="E31" s="70" t="s">
        <v>175</v>
      </c>
      <c r="F31" s="247" t="s">
        <v>14</v>
      </c>
      <c r="G31" s="11"/>
      <c r="H31" s="12"/>
      <c r="I31" s="244">
        <v>16</v>
      </c>
      <c r="J31" s="244">
        <v>17.100000000000001</v>
      </c>
      <c r="K31" s="244">
        <v>18</v>
      </c>
      <c r="L31" s="244">
        <v>18</v>
      </c>
      <c r="M31" s="244">
        <v>18.5</v>
      </c>
      <c r="N31" s="390">
        <v>27.8</v>
      </c>
      <c r="O31" s="244">
        <v>19.5</v>
      </c>
      <c r="P31" s="12">
        <v>20</v>
      </c>
      <c r="Q31" s="12">
        <v>20.5</v>
      </c>
      <c r="R31" s="12">
        <v>21</v>
      </c>
    </row>
    <row r="32" spans="1:18" ht="69.75" customHeight="1" x14ac:dyDescent="0.25">
      <c r="A32" s="105" t="s">
        <v>76</v>
      </c>
      <c r="B32" s="105" t="s">
        <v>131</v>
      </c>
      <c r="C32" s="107">
        <v>8</v>
      </c>
      <c r="D32" s="515"/>
      <c r="E32" s="70" t="s">
        <v>176</v>
      </c>
      <c r="F32" s="247" t="s">
        <v>14</v>
      </c>
      <c r="G32" s="11"/>
      <c r="H32" s="12"/>
      <c r="I32" s="12">
        <v>80</v>
      </c>
      <c r="J32" s="12">
        <v>85</v>
      </c>
      <c r="K32" s="12">
        <v>90</v>
      </c>
      <c r="L32" s="12">
        <v>95</v>
      </c>
      <c r="M32" s="12">
        <v>100</v>
      </c>
      <c r="N32" s="391">
        <v>100</v>
      </c>
      <c r="O32" s="12">
        <v>100</v>
      </c>
      <c r="P32" s="12">
        <v>100</v>
      </c>
      <c r="Q32" s="12">
        <v>100</v>
      </c>
      <c r="R32" s="12">
        <v>100</v>
      </c>
    </row>
    <row r="33" spans="1:18" ht="99.75" customHeight="1" x14ac:dyDescent="0.25">
      <c r="A33" s="105" t="s">
        <v>76</v>
      </c>
      <c r="B33" s="105" t="s">
        <v>131</v>
      </c>
      <c r="C33" s="107">
        <v>9</v>
      </c>
      <c r="D33" s="515"/>
      <c r="E33" s="70" t="s">
        <v>177</v>
      </c>
      <c r="F33" s="247" t="s">
        <v>14</v>
      </c>
      <c r="G33" s="11"/>
      <c r="H33" s="12"/>
      <c r="I33" s="244">
        <v>21.4</v>
      </c>
      <c r="J33" s="244">
        <v>22</v>
      </c>
      <c r="K33" s="244">
        <v>23.2</v>
      </c>
      <c r="L33" s="244">
        <v>22.6</v>
      </c>
      <c r="M33" s="244">
        <v>22.9</v>
      </c>
      <c r="N33" s="391">
        <v>35.1</v>
      </c>
      <c r="O33" s="244">
        <v>23.5</v>
      </c>
      <c r="P33" s="12">
        <v>23.8</v>
      </c>
      <c r="Q33" s="12">
        <v>24.1</v>
      </c>
      <c r="R33" s="12">
        <v>24.4</v>
      </c>
    </row>
    <row r="34" spans="1:18" ht="132" customHeight="1" x14ac:dyDescent="0.25">
      <c r="A34" s="105" t="s">
        <v>76</v>
      </c>
      <c r="B34" s="105" t="s">
        <v>131</v>
      </c>
      <c r="C34" s="107">
        <v>10</v>
      </c>
      <c r="D34" s="515"/>
      <c r="E34" s="70" t="s">
        <v>182</v>
      </c>
      <c r="F34" s="247" t="s">
        <v>14</v>
      </c>
      <c r="G34" s="11"/>
      <c r="H34" s="12"/>
      <c r="I34" s="244">
        <v>13.4</v>
      </c>
      <c r="J34" s="244">
        <v>15.1</v>
      </c>
      <c r="K34" s="244">
        <v>10</v>
      </c>
      <c r="L34" s="244">
        <v>10</v>
      </c>
      <c r="M34" s="244">
        <v>20.2</v>
      </c>
      <c r="N34" s="390" t="s">
        <v>149</v>
      </c>
      <c r="O34" s="244" t="s">
        <v>149</v>
      </c>
      <c r="P34" s="244" t="s">
        <v>149</v>
      </c>
      <c r="Q34" s="244" t="s">
        <v>149</v>
      </c>
      <c r="R34" s="244" t="s">
        <v>149</v>
      </c>
    </row>
    <row r="35" spans="1:18" ht="101.25" customHeight="1" x14ac:dyDescent="0.25">
      <c r="A35" s="105"/>
      <c r="B35" s="105"/>
      <c r="C35" s="130"/>
      <c r="D35" s="515"/>
      <c r="E35" s="70" t="s">
        <v>183</v>
      </c>
      <c r="F35" s="247" t="s">
        <v>14</v>
      </c>
      <c r="G35" s="11"/>
      <c r="H35" s="12"/>
      <c r="I35" s="244" t="s">
        <v>149</v>
      </c>
      <c r="J35" s="244">
        <v>22</v>
      </c>
      <c r="K35" s="244">
        <v>16.399999999999999</v>
      </c>
      <c r="L35" s="244">
        <v>16.399999999999999</v>
      </c>
      <c r="M35" s="244">
        <v>26.1</v>
      </c>
      <c r="N35" s="390" t="s">
        <v>149</v>
      </c>
      <c r="O35" s="244" t="s">
        <v>149</v>
      </c>
      <c r="P35" s="244" t="s">
        <v>149</v>
      </c>
      <c r="Q35" s="244" t="s">
        <v>149</v>
      </c>
      <c r="R35" s="244" t="s">
        <v>149</v>
      </c>
    </row>
    <row r="36" spans="1:18" ht="129" customHeight="1" x14ac:dyDescent="0.25">
      <c r="A36" s="105"/>
      <c r="B36" s="105"/>
      <c r="C36" s="130"/>
      <c r="D36" s="515"/>
      <c r="E36" s="70" t="s">
        <v>184</v>
      </c>
      <c r="F36" s="247" t="s">
        <v>14</v>
      </c>
      <c r="G36" s="11"/>
      <c r="H36" s="12"/>
      <c r="I36" s="244" t="s">
        <v>149</v>
      </c>
      <c r="J36" s="244">
        <v>1.7</v>
      </c>
      <c r="K36" s="131">
        <v>1</v>
      </c>
      <c r="L36" s="244">
        <v>1</v>
      </c>
      <c r="M36" s="244">
        <v>31.4</v>
      </c>
      <c r="N36" s="390" t="s">
        <v>149</v>
      </c>
      <c r="O36" s="244" t="s">
        <v>149</v>
      </c>
      <c r="P36" s="244" t="s">
        <v>149</v>
      </c>
      <c r="Q36" s="244" t="s">
        <v>149</v>
      </c>
      <c r="R36" s="244" t="s">
        <v>149</v>
      </c>
    </row>
    <row r="37" spans="1:18" ht="128.25" customHeight="1" x14ac:dyDescent="0.25">
      <c r="A37" s="105"/>
      <c r="B37" s="105"/>
      <c r="C37" s="130"/>
      <c r="D37" s="515"/>
      <c r="E37" s="70" t="s">
        <v>185</v>
      </c>
      <c r="F37" s="247" t="s">
        <v>14</v>
      </c>
      <c r="G37" s="11"/>
      <c r="H37" s="12"/>
      <c r="I37" s="244" t="s">
        <v>149</v>
      </c>
      <c r="J37" s="244">
        <v>0</v>
      </c>
      <c r="K37" s="244">
        <v>0</v>
      </c>
      <c r="L37" s="244">
        <v>0</v>
      </c>
      <c r="M37" s="244">
        <v>14.6</v>
      </c>
      <c r="N37" s="390" t="s">
        <v>149</v>
      </c>
      <c r="O37" s="244" t="s">
        <v>149</v>
      </c>
      <c r="P37" s="244" t="s">
        <v>149</v>
      </c>
      <c r="Q37" s="244" t="s">
        <v>149</v>
      </c>
      <c r="R37" s="244" t="s">
        <v>149</v>
      </c>
    </row>
    <row r="38" spans="1:18" ht="81.75" customHeight="1" x14ac:dyDescent="0.25">
      <c r="A38" s="105" t="s">
        <v>76</v>
      </c>
      <c r="B38" s="105" t="s">
        <v>131</v>
      </c>
      <c r="C38" s="107">
        <v>11</v>
      </c>
      <c r="D38" s="515"/>
      <c r="E38" s="70" t="s">
        <v>179</v>
      </c>
      <c r="F38" s="247" t="s">
        <v>14</v>
      </c>
      <c r="G38" s="11"/>
      <c r="H38" s="12"/>
      <c r="I38" s="244">
        <v>56.2</v>
      </c>
      <c r="J38" s="244">
        <v>66</v>
      </c>
      <c r="K38" s="244">
        <v>75.8</v>
      </c>
      <c r="L38" s="244">
        <v>82.8</v>
      </c>
      <c r="M38" s="244">
        <v>80</v>
      </c>
      <c r="N38" s="390">
        <v>81</v>
      </c>
      <c r="O38" s="244">
        <v>82</v>
      </c>
      <c r="P38" s="12">
        <v>82.5</v>
      </c>
      <c r="Q38" s="12">
        <v>83</v>
      </c>
      <c r="R38" s="12">
        <v>83.5</v>
      </c>
    </row>
    <row r="39" spans="1:18" ht="86.25" customHeight="1" x14ac:dyDescent="0.25">
      <c r="A39" s="105" t="s">
        <v>76</v>
      </c>
      <c r="B39" s="105" t="s">
        <v>131</v>
      </c>
      <c r="C39" s="107">
        <v>12</v>
      </c>
      <c r="D39" s="515"/>
      <c r="E39" s="70" t="s">
        <v>359</v>
      </c>
      <c r="F39" s="247" t="s">
        <v>14</v>
      </c>
      <c r="G39" s="11"/>
      <c r="H39" s="12"/>
      <c r="I39" s="244">
        <v>54.5</v>
      </c>
      <c r="J39" s="244">
        <v>67.5</v>
      </c>
      <c r="K39" s="131">
        <v>83</v>
      </c>
      <c r="L39" s="131">
        <v>83</v>
      </c>
      <c r="M39" s="131">
        <v>83.5</v>
      </c>
      <c r="N39" s="390">
        <v>84</v>
      </c>
      <c r="O39" s="131">
        <v>84.5</v>
      </c>
      <c r="P39" s="12">
        <v>85</v>
      </c>
      <c r="Q39" s="12">
        <v>85.5</v>
      </c>
      <c r="R39" s="12">
        <v>86</v>
      </c>
    </row>
    <row r="40" spans="1:18" ht="68.25" customHeight="1" x14ac:dyDescent="0.25">
      <c r="A40" s="105" t="s">
        <v>76</v>
      </c>
      <c r="B40" s="105" t="s">
        <v>131</v>
      </c>
      <c r="C40" s="107">
        <v>13</v>
      </c>
      <c r="D40" s="515"/>
      <c r="E40" s="70" t="s">
        <v>180</v>
      </c>
      <c r="F40" s="247" t="s">
        <v>14</v>
      </c>
      <c r="G40" s="71">
        <v>133.80000000000001</v>
      </c>
      <c r="H40" s="71">
        <v>133</v>
      </c>
      <c r="I40" s="244">
        <v>49.8</v>
      </c>
      <c r="J40" s="244">
        <v>59.6</v>
      </c>
      <c r="K40" s="124">
        <v>89.6</v>
      </c>
      <c r="L40" s="124">
        <v>92.9</v>
      </c>
      <c r="M40" s="124">
        <v>73.599999999999994</v>
      </c>
      <c r="N40" s="390">
        <v>96.5</v>
      </c>
      <c r="O40" s="124">
        <v>74</v>
      </c>
      <c r="P40" s="12">
        <v>74.5</v>
      </c>
      <c r="Q40" s="12">
        <v>75</v>
      </c>
      <c r="R40" s="12">
        <v>75.5</v>
      </c>
    </row>
    <row r="41" spans="1:18" ht="84" customHeight="1" x14ac:dyDescent="0.25">
      <c r="A41" s="105" t="s">
        <v>76</v>
      </c>
      <c r="B41" s="105" t="s">
        <v>131</v>
      </c>
      <c r="C41" s="107">
        <v>14</v>
      </c>
      <c r="D41" s="515"/>
      <c r="E41" s="70" t="s">
        <v>181</v>
      </c>
      <c r="F41" s="247" t="s">
        <v>14</v>
      </c>
      <c r="G41" s="71"/>
      <c r="H41" s="71"/>
      <c r="I41" s="244">
        <v>12</v>
      </c>
      <c r="J41" s="244">
        <v>12</v>
      </c>
      <c r="K41" s="244">
        <v>13.8</v>
      </c>
      <c r="L41" s="244">
        <v>14</v>
      </c>
      <c r="M41" s="244">
        <v>15</v>
      </c>
      <c r="N41" s="390">
        <v>16</v>
      </c>
      <c r="O41" s="244">
        <v>16.5</v>
      </c>
      <c r="P41" s="12">
        <v>17</v>
      </c>
      <c r="Q41" s="12">
        <v>17.5</v>
      </c>
      <c r="R41" s="12">
        <v>18</v>
      </c>
    </row>
    <row r="42" spans="1:18" ht="68.25" customHeight="1" x14ac:dyDescent="0.25">
      <c r="A42" s="177" t="s">
        <v>76</v>
      </c>
      <c r="B42" s="177" t="s">
        <v>131</v>
      </c>
      <c r="C42" s="178">
        <v>15</v>
      </c>
      <c r="D42" s="179"/>
      <c r="E42" s="180" t="s">
        <v>348</v>
      </c>
      <c r="F42" s="181" t="s">
        <v>14</v>
      </c>
      <c r="G42" s="182">
        <v>50.6</v>
      </c>
      <c r="H42" s="182">
        <v>51.2</v>
      </c>
      <c r="I42" s="182">
        <v>50.6</v>
      </c>
      <c r="J42" s="182">
        <v>51.2</v>
      </c>
      <c r="K42" s="182">
        <v>51.8</v>
      </c>
      <c r="L42" s="182">
        <v>52.5</v>
      </c>
      <c r="M42" s="182">
        <v>61.9</v>
      </c>
      <c r="N42" s="390" t="s">
        <v>149</v>
      </c>
      <c r="O42" s="244" t="s">
        <v>149</v>
      </c>
      <c r="P42" s="244" t="s">
        <v>149</v>
      </c>
      <c r="Q42" s="244" t="s">
        <v>149</v>
      </c>
      <c r="R42" s="244" t="s">
        <v>149</v>
      </c>
    </row>
    <row r="43" spans="1:18" ht="18" customHeight="1" x14ac:dyDescent="0.25">
      <c r="A43" s="513" t="s">
        <v>322</v>
      </c>
      <c r="B43" s="514"/>
      <c r="C43" s="514"/>
      <c r="D43" s="514"/>
      <c r="E43" s="514"/>
      <c r="F43" s="514"/>
      <c r="G43" s="514"/>
      <c r="H43" s="514"/>
      <c r="I43" s="514"/>
      <c r="J43" s="514"/>
      <c r="K43" s="514"/>
      <c r="L43" s="514"/>
      <c r="M43" s="514"/>
      <c r="N43" s="514"/>
      <c r="O43" s="514"/>
      <c r="P43" s="514"/>
      <c r="Q43" s="514"/>
      <c r="R43" s="514"/>
    </row>
    <row r="44" spans="1:18" ht="127.5" customHeight="1" x14ac:dyDescent="0.25">
      <c r="A44" s="105" t="s">
        <v>76</v>
      </c>
      <c r="B44" s="105" t="s">
        <v>132</v>
      </c>
      <c r="C44" s="107">
        <v>1</v>
      </c>
      <c r="D44" s="533" t="s">
        <v>363</v>
      </c>
      <c r="E44" s="104" t="s">
        <v>234</v>
      </c>
      <c r="F44" s="247" t="s">
        <v>14</v>
      </c>
      <c r="G44" s="12"/>
      <c r="H44" s="12"/>
      <c r="I44" s="244" t="s">
        <v>149</v>
      </c>
      <c r="J44" s="244" t="s">
        <v>149</v>
      </c>
      <c r="K44" s="244">
        <v>25</v>
      </c>
      <c r="L44" s="244">
        <v>70.900000000000006</v>
      </c>
      <c r="M44" s="244">
        <v>71.900000000000006</v>
      </c>
      <c r="N44" s="395">
        <v>75</v>
      </c>
      <c r="O44" s="12">
        <v>80</v>
      </c>
      <c r="P44" s="12">
        <v>85</v>
      </c>
      <c r="Q44" s="12">
        <v>90</v>
      </c>
      <c r="R44" s="12">
        <v>95</v>
      </c>
    </row>
    <row r="45" spans="1:18" ht="134.25" customHeight="1" x14ac:dyDescent="0.25">
      <c r="A45" s="105" t="s">
        <v>76</v>
      </c>
      <c r="B45" s="105" t="s">
        <v>132</v>
      </c>
      <c r="C45" s="107">
        <v>2</v>
      </c>
      <c r="D45" s="534"/>
      <c r="E45" s="171" t="s">
        <v>235</v>
      </c>
      <c r="F45" s="247" t="s">
        <v>14</v>
      </c>
      <c r="G45" s="12"/>
      <c r="H45" s="12"/>
      <c r="I45" s="244" t="s">
        <v>149</v>
      </c>
      <c r="J45" s="244" t="s">
        <v>149</v>
      </c>
      <c r="K45" s="244">
        <v>68.3</v>
      </c>
      <c r="L45" s="244">
        <v>72.8</v>
      </c>
      <c r="M45" s="244">
        <v>73.8</v>
      </c>
      <c r="N45" s="395">
        <v>79</v>
      </c>
      <c r="O45" s="12">
        <v>84</v>
      </c>
      <c r="P45" s="12">
        <v>89</v>
      </c>
      <c r="Q45" s="12">
        <v>94</v>
      </c>
      <c r="R45" s="12">
        <v>97</v>
      </c>
    </row>
    <row r="46" spans="1:18" ht="67.5" customHeight="1" x14ac:dyDescent="0.25">
      <c r="A46" s="105" t="s">
        <v>76</v>
      </c>
      <c r="B46" s="105" t="s">
        <v>132</v>
      </c>
      <c r="C46" s="107">
        <v>3</v>
      </c>
      <c r="D46" s="534"/>
      <c r="E46" s="171" t="s">
        <v>328</v>
      </c>
      <c r="F46" s="247" t="s">
        <v>14</v>
      </c>
      <c r="G46" s="12"/>
      <c r="H46" s="12"/>
      <c r="I46" s="244" t="s">
        <v>149</v>
      </c>
      <c r="J46" s="244" t="s">
        <v>149</v>
      </c>
      <c r="K46" s="244">
        <v>50</v>
      </c>
      <c r="L46" s="244">
        <v>100</v>
      </c>
      <c r="M46" s="244">
        <v>100</v>
      </c>
      <c r="N46" s="395">
        <v>100</v>
      </c>
      <c r="O46" s="125">
        <v>100</v>
      </c>
      <c r="P46" s="126">
        <v>100</v>
      </c>
      <c r="Q46" s="126">
        <v>100</v>
      </c>
      <c r="R46" s="126">
        <v>100</v>
      </c>
    </row>
    <row r="47" spans="1:18" ht="33.75" customHeight="1" x14ac:dyDescent="0.25">
      <c r="A47" s="105" t="s">
        <v>76</v>
      </c>
      <c r="B47" s="105" t="s">
        <v>132</v>
      </c>
      <c r="C47" s="107">
        <v>4</v>
      </c>
      <c r="D47" s="535"/>
      <c r="E47" s="104" t="s">
        <v>331</v>
      </c>
      <c r="F47" s="247" t="s">
        <v>136</v>
      </c>
      <c r="G47" s="134"/>
      <c r="H47" s="134"/>
      <c r="I47" s="244" t="s">
        <v>149</v>
      </c>
      <c r="J47" s="244" t="s">
        <v>149</v>
      </c>
      <c r="K47" s="11" t="s">
        <v>149</v>
      </c>
      <c r="L47" s="11" t="s">
        <v>149</v>
      </c>
      <c r="M47" s="11">
        <v>7</v>
      </c>
      <c r="N47" s="395">
        <v>19</v>
      </c>
      <c r="O47" s="11">
        <v>32</v>
      </c>
      <c r="P47" s="11">
        <v>41</v>
      </c>
      <c r="Q47" s="11">
        <v>52</v>
      </c>
      <c r="R47" s="11">
        <v>52</v>
      </c>
    </row>
    <row r="48" spans="1:18" ht="100.5" customHeight="1" x14ac:dyDescent="0.25">
      <c r="A48" s="105" t="s">
        <v>76</v>
      </c>
      <c r="B48" s="105" t="s">
        <v>132</v>
      </c>
      <c r="C48" s="107">
        <v>5</v>
      </c>
      <c r="D48" s="538" t="s">
        <v>360</v>
      </c>
      <c r="E48" s="170" t="s">
        <v>237</v>
      </c>
      <c r="F48" s="167" t="s">
        <v>14</v>
      </c>
      <c r="G48" s="123"/>
      <c r="H48" s="123"/>
      <c r="I48" s="124" t="s">
        <v>149</v>
      </c>
      <c r="J48" s="124" t="s">
        <v>149</v>
      </c>
      <c r="K48" s="124">
        <v>35.299999999999997</v>
      </c>
      <c r="L48" s="124">
        <v>25.01</v>
      </c>
      <c r="M48" s="124">
        <v>40</v>
      </c>
      <c r="N48" s="395">
        <v>23.8</v>
      </c>
      <c r="O48" s="124">
        <v>40.4</v>
      </c>
      <c r="P48" s="123">
        <v>40.6</v>
      </c>
      <c r="Q48" s="123">
        <v>40.799999999999997</v>
      </c>
      <c r="R48" s="123">
        <v>41</v>
      </c>
    </row>
    <row r="49" spans="1:18" ht="82.5" customHeight="1" x14ac:dyDescent="0.25">
      <c r="A49" s="541" t="s">
        <v>76</v>
      </c>
      <c r="B49" s="541" t="s">
        <v>132</v>
      </c>
      <c r="C49" s="543">
        <v>6</v>
      </c>
      <c r="D49" s="539"/>
      <c r="E49" s="132" t="s">
        <v>289</v>
      </c>
      <c r="F49" s="247" t="s">
        <v>14</v>
      </c>
      <c r="G49" s="12"/>
      <c r="H49" s="12"/>
      <c r="I49" s="244">
        <v>105.8</v>
      </c>
      <c r="J49" s="244">
        <v>102</v>
      </c>
      <c r="K49" s="244">
        <v>139</v>
      </c>
      <c r="L49" s="244">
        <v>110.5</v>
      </c>
      <c r="M49" s="244">
        <v>107</v>
      </c>
      <c r="N49" s="396" t="s">
        <v>149</v>
      </c>
      <c r="O49" s="386" t="s">
        <v>149</v>
      </c>
      <c r="P49" s="386" t="s">
        <v>149</v>
      </c>
      <c r="Q49" s="386" t="s">
        <v>149</v>
      </c>
      <c r="R49" s="386" t="s">
        <v>149</v>
      </c>
    </row>
    <row r="50" spans="1:18" ht="96" customHeight="1" x14ac:dyDescent="0.25">
      <c r="A50" s="542"/>
      <c r="B50" s="542"/>
      <c r="C50" s="544"/>
      <c r="D50" s="539"/>
      <c r="E50" s="382" t="s">
        <v>598</v>
      </c>
      <c r="F50" s="383" t="s">
        <v>14</v>
      </c>
      <c r="G50" s="384"/>
      <c r="H50" s="384"/>
      <c r="I50" s="48" t="s">
        <v>149</v>
      </c>
      <c r="J50" s="48" t="s">
        <v>149</v>
      </c>
      <c r="K50" s="385" t="s">
        <v>149</v>
      </c>
      <c r="L50" s="385" t="s">
        <v>149</v>
      </c>
      <c r="M50" s="386" t="s">
        <v>149</v>
      </c>
      <c r="N50" s="396">
        <v>103.1</v>
      </c>
      <c r="O50" s="386">
        <v>111</v>
      </c>
      <c r="P50" s="386">
        <v>113</v>
      </c>
      <c r="Q50" s="386">
        <v>115</v>
      </c>
      <c r="R50" s="386">
        <v>117</v>
      </c>
    </row>
    <row r="51" spans="1:18" ht="96" customHeight="1" x14ac:dyDescent="0.25">
      <c r="A51" s="105" t="s">
        <v>76</v>
      </c>
      <c r="B51" s="105" t="s">
        <v>132</v>
      </c>
      <c r="C51" s="107">
        <v>7</v>
      </c>
      <c r="D51" s="540"/>
      <c r="E51" s="132" t="s">
        <v>290</v>
      </c>
      <c r="F51" s="381" t="s">
        <v>14</v>
      </c>
      <c r="G51" s="12"/>
      <c r="H51" s="12"/>
      <c r="I51" s="380">
        <v>2.7</v>
      </c>
      <c r="J51" s="380">
        <v>8</v>
      </c>
      <c r="K51" s="380">
        <v>4.2</v>
      </c>
      <c r="L51" s="380">
        <v>2</v>
      </c>
      <c r="M51" s="380">
        <v>7</v>
      </c>
      <c r="N51" s="396">
        <v>1.4</v>
      </c>
      <c r="O51" s="380">
        <v>7</v>
      </c>
      <c r="P51" s="380">
        <v>7</v>
      </c>
      <c r="Q51" s="380">
        <v>7</v>
      </c>
      <c r="R51" s="380">
        <v>7</v>
      </c>
    </row>
    <row r="52" spans="1:18" ht="146.25" customHeight="1" x14ac:dyDescent="0.25">
      <c r="A52" s="105" t="s">
        <v>76</v>
      </c>
      <c r="B52" s="105" t="s">
        <v>132</v>
      </c>
      <c r="C52" s="107">
        <v>8</v>
      </c>
      <c r="D52" s="10" t="s">
        <v>329</v>
      </c>
      <c r="E52" s="170" t="s">
        <v>236</v>
      </c>
      <c r="F52" s="247" t="s">
        <v>14</v>
      </c>
      <c r="G52" s="12"/>
      <c r="H52" s="12"/>
      <c r="I52" s="244" t="s">
        <v>149</v>
      </c>
      <c r="J52" s="244" t="s">
        <v>149</v>
      </c>
      <c r="K52" s="131">
        <v>12</v>
      </c>
      <c r="L52" s="131">
        <v>0</v>
      </c>
      <c r="M52" s="131">
        <v>48</v>
      </c>
      <c r="N52" s="390" t="s">
        <v>149</v>
      </c>
      <c r="O52" s="244" t="s">
        <v>149</v>
      </c>
      <c r="P52" s="244" t="s">
        <v>149</v>
      </c>
      <c r="Q52" s="244" t="s">
        <v>149</v>
      </c>
      <c r="R52" s="244" t="s">
        <v>149</v>
      </c>
    </row>
    <row r="53" spans="1:18" ht="192" customHeight="1" x14ac:dyDescent="0.25">
      <c r="A53" s="105" t="s">
        <v>76</v>
      </c>
      <c r="B53" s="105" t="s">
        <v>132</v>
      </c>
      <c r="C53" s="107">
        <v>9</v>
      </c>
      <c r="D53" s="533" t="s">
        <v>330</v>
      </c>
      <c r="E53" s="104" t="s">
        <v>239</v>
      </c>
      <c r="F53" s="247" t="s">
        <v>14</v>
      </c>
      <c r="G53" s="12"/>
      <c r="H53" s="12"/>
      <c r="I53" s="244" t="s">
        <v>149</v>
      </c>
      <c r="J53" s="244" t="s">
        <v>149</v>
      </c>
      <c r="K53" s="244">
        <v>50</v>
      </c>
      <c r="L53" s="244">
        <v>90</v>
      </c>
      <c r="M53" s="244">
        <v>100</v>
      </c>
      <c r="N53" s="390">
        <v>100</v>
      </c>
      <c r="O53" s="244">
        <v>100</v>
      </c>
      <c r="P53" s="12">
        <v>100</v>
      </c>
      <c r="Q53" s="12">
        <v>100</v>
      </c>
      <c r="R53" s="12">
        <v>100</v>
      </c>
    </row>
    <row r="54" spans="1:18" ht="61.5" customHeight="1" x14ac:dyDescent="0.25">
      <c r="A54" s="105" t="s">
        <v>76</v>
      </c>
      <c r="B54" s="105" t="s">
        <v>132</v>
      </c>
      <c r="C54" s="107">
        <v>10</v>
      </c>
      <c r="D54" s="535"/>
      <c r="E54" s="104" t="s">
        <v>238</v>
      </c>
      <c r="F54" s="247" t="s">
        <v>14</v>
      </c>
      <c r="G54" s="12"/>
      <c r="H54" s="12"/>
      <c r="I54" s="244" t="s">
        <v>149</v>
      </c>
      <c r="J54" s="244" t="s">
        <v>149</v>
      </c>
      <c r="K54" s="244">
        <v>99</v>
      </c>
      <c r="L54" s="244">
        <v>99</v>
      </c>
      <c r="M54" s="244">
        <v>99</v>
      </c>
      <c r="N54" s="390">
        <v>99</v>
      </c>
      <c r="O54" s="244">
        <v>99</v>
      </c>
      <c r="P54" s="126">
        <v>99</v>
      </c>
      <c r="Q54" s="126">
        <v>99</v>
      </c>
      <c r="R54" s="126">
        <v>99</v>
      </c>
    </row>
    <row r="55" spans="1:18" ht="24.75" customHeight="1" x14ac:dyDescent="0.25">
      <c r="A55" s="536" t="s">
        <v>157</v>
      </c>
      <c r="B55" s="537"/>
      <c r="C55" s="537"/>
      <c r="D55" s="537"/>
      <c r="E55" s="537"/>
      <c r="F55" s="537"/>
      <c r="G55" s="537"/>
      <c r="H55" s="537"/>
      <c r="I55" s="537"/>
      <c r="J55" s="537"/>
      <c r="K55" s="537"/>
      <c r="L55" s="537"/>
      <c r="M55" s="537"/>
      <c r="N55" s="537"/>
      <c r="O55" s="537"/>
      <c r="P55" s="537"/>
      <c r="Q55" s="537"/>
      <c r="R55" s="537"/>
    </row>
    <row r="56" spans="1:18" ht="162" customHeight="1" x14ac:dyDescent="0.25">
      <c r="A56" s="105" t="s">
        <v>76</v>
      </c>
      <c r="B56" s="105" t="s">
        <v>147</v>
      </c>
      <c r="C56" s="120">
        <v>1</v>
      </c>
      <c r="D56" s="515" t="s">
        <v>364</v>
      </c>
      <c r="E56" s="133" t="s">
        <v>161</v>
      </c>
      <c r="F56" s="247" t="s">
        <v>14</v>
      </c>
      <c r="G56" s="12"/>
      <c r="H56" s="12"/>
      <c r="I56" s="244" t="s">
        <v>149</v>
      </c>
      <c r="J56" s="244">
        <v>75</v>
      </c>
      <c r="K56" s="244">
        <v>100</v>
      </c>
      <c r="L56" s="244">
        <v>95</v>
      </c>
      <c r="M56" s="244">
        <v>100</v>
      </c>
      <c r="N56" s="390">
        <v>100</v>
      </c>
      <c r="O56" s="244">
        <v>100</v>
      </c>
      <c r="P56" s="244">
        <v>100</v>
      </c>
      <c r="Q56" s="244">
        <v>100</v>
      </c>
      <c r="R56" s="244">
        <v>100</v>
      </c>
    </row>
    <row r="57" spans="1:18" ht="78.75" customHeight="1" x14ac:dyDescent="0.25">
      <c r="A57" s="105" t="s">
        <v>76</v>
      </c>
      <c r="B57" s="105" t="s">
        <v>147</v>
      </c>
      <c r="C57" s="120">
        <v>2</v>
      </c>
      <c r="D57" s="515"/>
      <c r="E57" s="132" t="s">
        <v>159</v>
      </c>
      <c r="F57" s="247" t="s">
        <v>14</v>
      </c>
      <c r="G57" s="12"/>
      <c r="H57" s="12"/>
      <c r="I57" s="244" t="s">
        <v>149</v>
      </c>
      <c r="J57" s="244">
        <v>85</v>
      </c>
      <c r="K57" s="244">
        <v>90</v>
      </c>
      <c r="L57" s="244">
        <v>95</v>
      </c>
      <c r="M57" s="244">
        <v>100</v>
      </c>
      <c r="N57" s="390">
        <v>100</v>
      </c>
      <c r="O57" s="244">
        <v>100</v>
      </c>
      <c r="P57" s="244">
        <v>100</v>
      </c>
      <c r="Q57" s="244">
        <v>100</v>
      </c>
      <c r="R57" s="244">
        <v>100</v>
      </c>
    </row>
    <row r="58" spans="1:18" ht="65.25" customHeight="1" x14ac:dyDescent="0.25">
      <c r="A58" s="105" t="s">
        <v>76</v>
      </c>
      <c r="B58" s="105" t="s">
        <v>147</v>
      </c>
      <c r="C58" s="120">
        <v>3</v>
      </c>
      <c r="D58" s="515"/>
      <c r="E58" s="132" t="s">
        <v>365</v>
      </c>
      <c r="F58" s="247" t="s">
        <v>14</v>
      </c>
      <c r="G58" s="12"/>
      <c r="H58" s="12"/>
      <c r="I58" s="244" t="s">
        <v>149</v>
      </c>
      <c r="J58" s="244">
        <v>85</v>
      </c>
      <c r="K58" s="244">
        <v>90</v>
      </c>
      <c r="L58" s="244">
        <v>95</v>
      </c>
      <c r="M58" s="244">
        <v>100</v>
      </c>
      <c r="N58" s="390">
        <v>100</v>
      </c>
      <c r="O58" s="244">
        <v>100</v>
      </c>
      <c r="P58" s="244">
        <v>100</v>
      </c>
      <c r="Q58" s="244">
        <v>100</v>
      </c>
      <c r="R58" s="244">
        <v>100</v>
      </c>
    </row>
    <row r="59" spans="1:18" ht="127.5" customHeight="1" x14ac:dyDescent="0.25">
      <c r="A59" s="107">
        <v>39</v>
      </c>
      <c r="B59" s="107">
        <v>3</v>
      </c>
      <c r="C59" s="120">
        <v>4</v>
      </c>
      <c r="D59" s="515"/>
      <c r="E59" s="132" t="s">
        <v>366</v>
      </c>
      <c r="F59" s="247" t="s">
        <v>14</v>
      </c>
      <c r="G59" s="11"/>
      <c r="H59" s="11"/>
      <c r="I59" s="11">
        <v>28</v>
      </c>
      <c r="J59" s="11">
        <v>41</v>
      </c>
      <c r="K59" s="11">
        <v>29.3</v>
      </c>
      <c r="L59" s="12">
        <v>50.9</v>
      </c>
      <c r="M59" s="11" t="s">
        <v>149</v>
      </c>
      <c r="N59" s="390" t="s">
        <v>149</v>
      </c>
      <c r="O59" s="244" t="s">
        <v>149</v>
      </c>
      <c r="P59" s="244" t="s">
        <v>149</v>
      </c>
      <c r="Q59" s="244" t="s">
        <v>149</v>
      </c>
      <c r="R59" s="244" t="s">
        <v>149</v>
      </c>
    </row>
    <row r="60" spans="1:18" ht="130.5" customHeight="1" x14ac:dyDescent="0.25">
      <c r="A60" s="107">
        <v>39</v>
      </c>
      <c r="B60" s="107">
        <v>3</v>
      </c>
      <c r="C60" s="120">
        <v>5</v>
      </c>
      <c r="D60" s="515"/>
      <c r="E60" s="132" t="s">
        <v>367</v>
      </c>
      <c r="F60" s="247" t="s">
        <v>14</v>
      </c>
      <c r="G60" s="134"/>
      <c r="H60" s="134"/>
      <c r="I60" s="11">
        <v>33</v>
      </c>
      <c r="J60" s="11">
        <v>41.5</v>
      </c>
      <c r="K60" s="11">
        <v>48.3</v>
      </c>
      <c r="L60" s="12">
        <v>61.8</v>
      </c>
      <c r="M60" s="11" t="s">
        <v>149</v>
      </c>
      <c r="N60" s="390" t="s">
        <v>149</v>
      </c>
      <c r="O60" s="244" t="s">
        <v>149</v>
      </c>
      <c r="P60" s="244" t="s">
        <v>149</v>
      </c>
      <c r="Q60" s="244" t="s">
        <v>149</v>
      </c>
      <c r="R60" s="244" t="s">
        <v>149</v>
      </c>
    </row>
    <row r="61" spans="1:18" ht="164.25" customHeight="1" x14ac:dyDescent="0.25">
      <c r="A61" s="107">
        <v>39</v>
      </c>
      <c r="B61" s="107">
        <v>3</v>
      </c>
      <c r="C61" s="120">
        <v>6</v>
      </c>
      <c r="D61" s="515"/>
      <c r="E61" s="132" t="s">
        <v>253</v>
      </c>
      <c r="F61" s="247" t="s">
        <v>14</v>
      </c>
      <c r="G61" s="134"/>
      <c r="H61" s="134"/>
      <c r="I61" s="244" t="s">
        <v>149</v>
      </c>
      <c r="J61" s="11">
        <v>41.5</v>
      </c>
      <c r="K61" s="11">
        <v>53.4</v>
      </c>
      <c r="L61" s="12">
        <v>61.8</v>
      </c>
      <c r="M61" s="11" t="s">
        <v>149</v>
      </c>
      <c r="N61" s="390" t="s">
        <v>149</v>
      </c>
      <c r="O61" s="244" t="s">
        <v>149</v>
      </c>
      <c r="P61" s="244" t="s">
        <v>149</v>
      </c>
      <c r="Q61" s="244" t="s">
        <v>149</v>
      </c>
      <c r="R61" s="244" t="s">
        <v>149</v>
      </c>
    </row>
    <row r="62" spans="1:18" ht="110.25" x14ac:dyDescent="0.25">
      <c r="A62" s="135">
        <v>39</v>
      </c>
      <c r="B62" s="135">
        <v>3</v>
      </c>
      <c r="C62" s="136">
        <v>7</v>
      </c>
      <c r="D62" s="137"/>
      <c r="E62" s="132" t="s">
        <v>371</v>
      </c>
      <c r="F62" s="244" t="s">
        <v>14</v>
      </c>
      <c r="G62" s="138" t="s">
        <v>149</v>
      </c>
      <c r="H62" s="138" t="s">
        <v>149</v>
      </c>
      <c r="I62" s="139" t="s">
        <v>149</v>
      </c>
      <c r="J62" s="139">
        <v>40</v>
      </c>
      <c r="K62" s="139">
        <v>24.1</v>
      </c>
      <c r="L62" s="139">
        <v>28.2</v>
      </c>
      <c r="M62" s="139" t="s">
        <v>149</v>
      </c>
      <c r="N62" s="397" t="s">
        <v>149</v>
      </c>
      <c r="O62" s="139" t="s">
        <v>149</v>
      </c>
      <c r="P62" s="139" t="s">
        <v>149</v>
      </c>
      <c r="Q62" s="139" t="s">
        <v>149</v>
      </c>
      <c r="R62" s="139" t="s">
        <v>149</v>
      </c>
    </row>
    <row r="63" spans="1:18" ht="110.25" x14ac:dyDescent="0.25">
      <c r="A63" s="135">
        <v>39</v>
      </c>
      <c r="B63" s="135">
        <v>3</v>
      </c>
      <c r="C63" s="136">
        <v>8</v>
      </c>
      <c r="D63" s="137"/>
      <c r="E63" s="132" t="s">
        <v>372</v>
      </c>
      <c r="F63" s="244" t="s">
        <v>14</v>
      </c>
      <c r="G63" s="244" t="s">
        <v>149</v>
      </c>
      <c r="H63" s="244" t="s">
        <v>149</v>
      </c>
      <c r="I63" s="244" t="s">
        <v>149</v>
      </c>
      <c r="J63" s="244">
        <v>41</v>
      </c>
      <c r="K63" s="244">
        <v>33.299999999999997</v>
      </c>
      <c r="L63" s="131">
        <v>30.8</v>
      </c>
      <c r="M63" s="244" t="s">
        <v>149</v>
      </c>
      <c r="N63" s="390" t="s">
        <v>149</v>
      </c>
      <c r="O63" s="244" t="s">
        <v>149</v>
      </c>
      <c r="P63" s="244" t="s">
        <v>149</v>
      </c>
      <c r="Q63" s="244" t="s">
        <v>149</v>
      </c>
      <c r="R63" s="244" t="s">
        <v>149</v>
      </c>
    </row>
    <row r="64" spans="1:18" ht="141.75" customHeight="1" x14ac:dyDescent="0.25">
      <c r="A64" s="135">
        <v>39</v>
      </c>
      <c r="B64" s="135">
        <v>3</v>
      </c>
      <c r="C64" s="136">
        <v>9</v>
      </c>
      <c r="D64" s="137"/>
      <c r="E64" s="132" t="s">
        <v>254</v>
      </c>
      <c r="F64" s="244" t="s">
        <v>14</v>
      </c>
      <c r="G64" s="244" t="s">
        <v>149</v>
      </c>
      <c r="H64" s="244" t="s">
        <v>149</v>
      </c>
      <c r="I64" s="244" t="s">
        <v>149</v>
      </c>
      <c r="J64" s="244">
        <v>41.5</v>
      </c>
      <c r="K64" s="244">
        <v>33.299999999999997</v>
      </c>
      <c r="L64" s="244">
        <v>42.5</v>
      </c>
      <c r="M64" s="244" t="s">
        <v>149</v>
      </c>
      <c r="N64" s="390" t="s">
        <v>149</v>
      </c>
      <c r="O64" s="244" t="s">
        <v>149</v>
      </c>
      <c r="P64" s="244" t="s">
        <v>149</v>
      </c>
      <c r="Q64" s="244" t="s">
        <v>149</v>
      </c>
      <c r="R64" s="244" t="s">
        <v>149</v>
      </c>
    </row>
    <row r="65" spans="1:18" ht="144" customHeight="1" x14ac:dyDescent="0.25">
      <c r="A65" s="135">
        <v>39</v>
      </c>
      <c r="B65" s="135">
        <v>3</v>
      </c>
      <c r="C65" s="136">
        <v>10</v>
      </c>
      <c r="D65" s="137"/>
      <c r="E65" s="132" t="s">
        <v>368</v>
      </c>
      <c r="F65" s="244" t="s">
        <v>14</v>
      </c>
      <c r="G65" s="244" t="s">
        <v>149</v>
      </c>
      <c r="H65" s="244" t="s">
        <v>149</v>
      </c>
      <c r="I65" s="244" t="s">
        <v>149</v>
      </c>
      <c r="J65" s="244">
        <v>43</v>
      </c>
      <c r="K65" s="244">
        <v>100</v>
      </c>
      <c r="L65" s="131">
        <v>100</v>
      </c>
      <c r="M65" s="244" t="s">
        <v>149</v>
      </c>
      <c r="N65" s="390" t="s">
        <v>149</v>
      </c>
      <c r="O65" s="244" t="s">
        <v>149</v>
      </c>
      <c r="P65" s="244" t="s">
        <v>149</v>
      </c>
      <c r="Q65" s="244" t="s">
        <v>149</v>
      </c>
      <c r="R65" s="244" t="s">
        <v>149</v>
      </c>
    </row>
    <row r="66" spans="1:18" ht="147.75" customHeight="1" x14ac:dyDescent="0.25">
      <c r="A66" s="135">
        <v>39</v>
      </c>
      <c r="B66" s="135">
        <v>3</v>
      </c>
      <c r="C66" s="136">
        <v>11</v>
      </c>
      <c r="D66" s="137"/>
      <c r="E66" s="132" t="s">
        <v>369</v>
      </c>
      <c r="F66" s="244" t="s">
        <v>14</v>
      </c>
      <c r="G66" s="244" t="s">
        <v>149</v>
      </c>
      <c r="H66" s="244" t="s">
        <v>149</v>
      </c>
      <c r="I66" s="244" t="s">
        <v>149</v>
      </c>
      <c r="J66" s="244">
        <v>44</v>
      </c>
      <c r="K66" s="244">
        <v>100</v>
      </c>
      <c r="L66" s="244">
        <v>100</v>
      </c>
      <c r="M66" s="244" t="s">
        <v>149</v>
      </c>
      <c r="N66" s="390" t="s">
        <v>149</v>
      </c>
      <c r="O66" s="244" t="s">
        <v>149</v>
      </c>
      <c r="P66" s="244" t="s">
        <v>149</v>
      </c>
      <c r="Q66" s="244" t="s">
        <v>149</v>
      </c>
      <c r="R66" s="244" t="s">
        <v>149</v>
      </c>
    </row>
    <row r="67" spans="1:18" ht="143.25" customHeight="1" x14ac:dyDescent="0.25">
      <c r="A67" s="135">
        <v>39</v>
      </c>
      <c r="B67" s="135">
        <v>3</v>
      </c>
      <c r="C67" s="136">
        <v>12</v>
      </c>
      <c r="D67" s="137"/>
      <c r="E67" s="132" t="s">
        <v>255</v>
      </c>
      <c r="F67" s="244" t="s">
        <v>14</v>
      </c>
      <c r="G67" s="244" t="s">
        <v>149</v>
      </c>
      <c r="H67" s="244" t="s">
        <v>149</v>
      </c>
      <c r="I67" s="244" t="s">
        <v>149</v>
      </c>
      <c r="J67" s="244" t="s">
        <v>149</v>
      </c>
      <c r="K67" s="244">
        <v>27.6</v>
      </c>
      <c r="L67" s="244">
        <v>32.700000000000003</v>
      </c>
      <c r="M67" s="244" t="s">
        <v>149</v>
      </c>
      <c r="N67" s="390" t="s">
        <v>149</v>
      </c>
      <c r="O67" s="244" t="s">
        <v>149</v>
      </c>
      <c r="P67" s="244" t="s">
        <v>149</v>
      </c>
      <c r="Q67" s="244" t="s">
        <v>149</v>
      </c>
      <c r="R67" s="244" t="s">
        <v>149</v>
      </c>
    </row>
    <row r="68" spans="1:18" ht="69" customHeight="1" x14ac:dyDescent="0.25">
      <c r="A68" s="135">
        <v>39</v>
      </c>
      <c r="B68" s="135">
        <v>3</v>
      </c>
      <c r="C68" s="136">
        <v>13</v>
      </c>
      <c r="D68" s="137"/>
      <c r="E68" s="132" t="s">
        <v>256</v>
      </c>
      <c r="F68" s="244" t="s">
        <v>14</v>
      </c>
      <c r="G68" s="244" t="s">
        <v>149</v>
      </c>
      <c r="H68" s="244" t="s">
        <v>149</v>
      </c>
      <c r="I68" s="244" t="s">
        <v>149</v>
      </c>
      <c r="J68" s="244">
        <v>24.8</v>
      </c>
      <c r="K68" s="131">
        <v>25</v>
      </c>
      <c r="L68" s="244">
        <v>25</v>
      </c>
      <c r="M68" s="244">
        <v>40</v>
      </c>
      <c r="N68" s="395">
        <v>23.8</v>
      </c>
      <c r="O68" s="124">
        <v>40.4</v>
      </c>
      <c r="P68" s="123">
        <v>40.6</v>
      </c>
      <c r="Q68" s="123">
        <v>40.799999999999997</v>
      </c>
      <c r="R68" s="123">
        <v>41</v>
      </c>
    </row>
    <row r="69" spans="1:18" ht="83.25" customHeight="1" x14ac:dyDescent="0.25">
      <c r="A69" s="135">
        <v>39</v>
      </c>
      <c r="B69" s="135">
        <v>3</v>
      </c>
      <c r="C69" s="120">
        <v>14</v>
      </c>
      <c r="D69" s="140"/>
      <c r="E69" s="132" t="s">
        <v>370</v>
      </c>
      <c r="F69" s="247" t="s">
        <v>14</v>
      </c>
      <c r="G69" s="12">
        <v>56</v>
      </c>
      <c r="H69" s="12">
        <v>42</v>
      </c>
      <c r="I69" s="244" t="s">
        <v>149</v>
      </c>
      <c r="J69" s="244" t="s">
        <v>149</v>
      </c>
      <c r="K69" s="244" t="s">
        <v>149</v>
      </c>
      <c r="L69" s="244">
        <v>0.6</v>
      </c>
      <c r="M69" s="244">
        <v>1.9</v>
      </c>
      <c r="N69" s="390" t="s">
        <v>149</v>
      </c>
      <c r="O69" s="244" t="s">
        <v>149</v>
      </c>
      <c r="P69" s="244" t="s">
        <v>149</v>
      </c>
      <c r="Q69" s="244" t="s">
        <v>149</v>
      </c>
      <c r="R69" s="244" t="s">
        <v>149</v>
      </c>
    </row>
    <row r="70" spans="1:18" ht="78.75" x14ac:dyDescent="0.25">
      <c r="A70" s="135">
        <v>39</v>
      </c>
      <c r="B70" s="135">
        <v>3</v>
      </c>
      <c r="C70" s="120">
        <v>15</v>
      </c>
      <c r="D70" s="140"/>
      <c r="E70" s="132" t="s">
        <v>373</v>
      </c>
      <c r="F70" s="247" t="s">
        <v>14</v>
      </c>
      <c r="G70" s="12"/>
      <c r="H70" s="12"/>
      <c r="I70" s="244" t="s">
        <v>149</v>
      </c>
      <c r="J70" s="244" t="s">
        <v>149</v>
      </c>
      <c r="K70" s="244" t="s">
        <v>149</v>
      </c>
      <c r="L70" s="244">
        <v>2.2999999999999998</v>
      </c>
      <c r="M70" s="244">
        <v>1.3</v>
      </c>
      <c r="N70" s="390" t="s">
        <v>149</v>
      </c>
      <c r="O70" s="244" t="s">
        <v>149</v>
      </c>
      <c r="P70" s="244" t="s">
        <v>149</v>
      </c>
      <c r="Q70" s="244" t="s">
        <v>149</v>
      </c>
      <c r="R70" s="244" t="s">
        <v>149</v>
      </c>
    </row>
    <row r="71" spans="1:18" ht="81" customHeight="1" x14ac:dyDescent="0.25">
      <c r="A71" s="135">
        <v>39</v>
      </c>
      <c r="B71" s="135">
        <v>3</v>
      </c>
      <c r="C71" s="120">
        <v>16</v>
      </c>
      <c r="D71" s="140"/>
      <c r="E71" s="132" t="s">
        <v>374</v>
      </c>
      <c r="F71" s="247" t="s">
        <v>14</v>
      </c>
      <c r="G71" s="12"/>
      <c r="H71" s="12"/>
      <c r="I71" s="244" t="s">
        <v>149</v>
      </c>
      <c r="J71" s="244" t="s">
        <v>149</v>
      </c>
      <c r="K71" s="244" t="s">
        <v>149</v>
      </c>
      <c r="L71" s="124">
        <v>0.1</v>
      </c>
      <c r="M71" s="244">
        <v>0.6</v>
      </c>
      <c r="N71" s="390" t="s">
        <v>149</v>
      </c>
      <c r="O71" s="244" t="s">
        <v>149</v>
      </c>
      <c r="P71" s="244" t="s">
        <v>149</v>
      </c>
      <c r="Q71" s="244" t="s">
        <v>149</v>
      </c>
      <c r="R71" s="244" t="s">
        <v>149</v>
      </c>
    </row>
    <row r="72" spans="1:18" ht="78.75" x14ac:dyDescent="0.25">
      <c r="A72" s="135">
        <v>39</v>
      </c>
      <c r="B72" s="135">
        <v>3</v>
      </c>
      <c r="C72" s="120">
        <v>17</v>
      </c>
      <c r="D72" s="140"/>
      <c r="E72" s="132" t="s">
        <v>375</v>
      </c>
      <c r="F72" s="247" t="s">
        <v>14</v>
      </c>
      <c r="G72" s="12"/>
      <c r="H72" s="12"/>
      <c r="I72" s="244" t="s">
        <v>149</v>
      </c>
      <c r="J72" s="244" t="s">
        <v>149</v>
      </c>
      <c r="K72" s="244" t="s">
        <v>149</v>
      </c>
      <c r="L72" s="244">
        <v>5.4</v>
      </c>
      <c r="M72" s="244">
        <v>6.4</v>
      </c>
      <c r="N72" s="390" t="s">
        <v>149</v>
      </c>
      <c r="O72" s="244" t="s">
        <v>149</v>
      </c>
      <c r="P72" s="244" t="s">
        <v>149</v>
      </c>
      <c r="Q72" s="244" t="s">
        <v>149</v>
      </c>
      <c r="R72" s="244" t="s">
        <v>149</v>
      </c>
    </row>
    <row r="73" spans="1:18" ht="78.75" x14ac:dyDescent="0.25">
      <c r="A73" s="135">
        <v>39</v>
      </c>
      <c r="B73" s="135">
        <v>3</v>
      </c>
      <c r="C73" s="120">
        <v>18</v>
      </c>
      <c r="D73" s="140"/>
      <c r="E73" s="132" t="s">
        <v>376</v>
      </c>
      <c r="F73" s="247" t="s">
        <v>14</v>
      </c>
      <c r="G73" s="12"/>
      <c r="H73" s="12"/>
      <c r="I73" s="244" t="s">
        <v>149</v>
      </c>
      <c r="J73" s="244" t="s">
        <v>149</v>
      </c>
      <c r="K73" s="244" t="s">
        <v>149</v>
      </c>
      <c r="L73" s="244">
        <v>1.2</v>
      </c>
      <c r="M73" s="244">
        <v>0.8</v>
      </c>
      <c r="N73" s="390" t="s">
        <v>149</v>
      </c>
      <c r="O73" s="244" t="s">
        <v>149</v>
      </c>
      <c r="P73" s="244" t="s">
        <v>149</v>
      </c>
      <c r="Q73" s="244" t="s">
        <v>149</v>
      </c>
      <c r="R73" s="244" t="s">
        <v>149</v>
      </c>
    </row>
    <row r="74" spans="1:18" ht="78.75" x14ac:dyDescent="0.25">
      <c r="A74" s="135">
        <v>39</v>
      </c>
      <c r="B74" s="135">
        <v>3</v>
      </c>
      <c r="C74" s="120">
        <v>19</v>
      </c>
      <c r="D74" s="140"/>
      <c r="E74" s="132" t="s">
        <v>379</v>
      </c>
      <c r="F74" s="247" t="s">
        <v>14</v>
      </c>
      <c r="G74" s="12" t="s">
        <v>149</v>
      </c>
      <c r="H74" s="12" t="s">
        <v>149</v>
      </c>
      <c r="I74" s="244" t="s">
        <v>149</v>
      </c>
      <c r="J74" s="244" t="s">
        <v>149</v>
      </c>
      <c r="K74" s="244" t="s">
        <v>149</v>
      </c>
      <c r="L74" s="244">
        <v>0.1</v>
      </c>
      <c r="M74" s="244">
        <v>7.0000000000000007E-2</v>
      </c>
      <c r="N74" s="390" t="s">
        <v>149</v>
      </c>
      <c r="O74" s="244" t="s">
        <v>149</v>
      </c>
      <c r="P74" s="244" t="s">
        <v>149</v>
      </c>
      <c r="Q74" s="244" t="s">
        <v>149</v>
      </c>
      <c r="R74" s="244" t="s">
        <v>149</v>
      </c>
    </row>
    <row r="75" spans="1:18" ht="84" customHeight="1" x14ac:dyDescent="0.25">
      <c r="A75" s="135">
        <v>39</v>
      </c>
      <c r="B75" s="135">
        <v>3</v>
      </c>
      <c r="C75" s="120">
        <v>20</v>
      </c>
      <c r="D75" s="140"/>
      <c r="E75" s="132" t="s">
        <v>377</v>
      </c>
      <c r="F75" s="247" t="s">
        <v>14</v>
      </c>
      <c r="G75" s="12" t="s">
        <v>149</v>
      </c>
      <c r="H75" s="12" t="s">
        <v>149</v>
      </c>
      <c r="I75" s="244" t="s">
        <v>149</v>
      </c>
      <c r="J75" s="244" t="s">
        <v>149</v>
      </c>
      <c r="K75" s="244" t="s">
        <v>149</v>
      </c>
      <c r="L75" s="244">
        <v>0.6</v>
      </c>
      <c r="M75" s="244">
        <v>1.4</v>
      </c>
      <c r="N75" s="390" t="s">
        <v>149</v>
      </c>
      <c r="O75" s="244" t="s">
        <v>149</v>
      </c>
      <c r="P75" s="244" t="s">
        <v>149</v>
      </c>
      <c r="Q75" s="244" t="s">
        <v>149</v>
      </c>
      <c r="R75" s="244" t="s">
        <v>149</v>
      </c>
    </row>
    <row r="76" spans="1:18" ht="78.75" x14ac:dyDescent="0.25">
      <c r="A76" s="135">
        <v>39</v>
      </c>
      <c r="B76" s="135">
        <v>3</v>
      </c>
      <c r="C76" s="120">
        <v>21</v>
      </c>
      <c r="D76" s="140"/>
      <c r="E76" s="132" t="s">
        <v>378</v>
      </c>
      <c r="F76" s="247" t="s">
        <v>14</v>
      </c>
      <c r="G76" s="12" t="s">
        <v>149</v>
      </c>
      <c r="H76" s="12" t="s">
        <v>149</v>
      </c>
      <c r="I76" s="244" t="s">
        <v>149</v>
      </c>
      <c r="J76" s="244" t="s">
        <v>149</v>
      </c>
      <c r="K76" s="244" t="s">
        <v>149</v>
      </c>
      <c r="L76" s="244">
        <v>9.1</v>
      </c>
      <c r="M76" s="244">
        <v>6.5</v>
      </c>
      <c r="N76" s="390" t="s">
        <v>149</v>
      </c>
      <c r="O76" s="244" t="s">
        <v>149</v>
      </c>
      <c r="P76" s="244" t="s">
        <v>149</v>
      </c>
      <c r="Q76" s="244" t="s">
        <v>149</v>
      </c>
      <c r="R76" s="244" t="s">
        <v>149</v>
      </c>
    </row>
    <row r="77" spans="1:18" ht="78.75" x14ac:dyDescent="0.25">
      <c r="A77" s="135">
        <v>39</v>
      </c>
      <c r="B77" s="135">
        <v>3</v>
      </c>
      <c r="C77" s="120">
        <v>22</v>
      </c>
      <c r="D77" s="140"/>
      <c r="E77" s="132" t="s">
        <v>380</v>
      </c>
      <c r="F77" s="247" t="s">
        <v>14</v>
      </c>
      <c r="G77" s="12" t="s">
        <v>149</v>
      </c>
      <c r="H77" s="12" t="s">
        <v>149</v>
      </c>
      <c r="I77" s="244" t="s">
        <v>149</v>
      </c>
      <c r="J77" s="244" t="s">
        <v>149</v>
      </c>
      <c r="K77" s="244" t="s">
        <v>149</v>
      </c>
      <c r="L77" s="244">
        <v>0.3</v>
      </c>
      <c r="M77" s="244">
        <v>0.2</v>
      </c>
      <c r="N77" s="390" t="s">
        <v>149</v>
      </c>
      <c r="O77" s="244" t="s">
        <v>149</v>
      </c>
      <c r="P77" s="244" t="s">
        <v>149</v>
      </c>
      <c r="Q77" s="244" t="s">
        <v>149</v>
      </c>
      <c r="R77" s="244" t="s">
        <v>149</v>
      </c>
    </row>
    <row r="78" spans="1:18" ht="78.75" x14ac:dyDescent="0.25">
      <c r="A78" s="135">
        <v>39</v>
      </c>
      <c r="B78" s="135">
        <v>3</v>
      </c>
      <c r="C78" s="120">
        <v>23</v>
      </c>
      <c r="D78" s="140"/>
      <c r="E78" s="132" t="s">
        <v>381</v>
      </c>
      <c r="F78" s="247" t="s">
        <v>14</v>
      </c>
      <c r="G78" s="12" t="s">
        <v>149</v>
      </c>
      <c r="H78" s="12" t="s">
        <v>149</v>
      </c>
      <c r="I78" s="244" t="s">
        <v>149</v>
      </c>
      <c r="J78" s="244" t="s">
        <v>149</v>
      </c>
      <c r="K78" s="244" t="s">
        <v>149</v>
      </c>
      <c r="L78" s="244">
        <v>9.8000000000000007</v>
      </c>
      <c r="M78" s="244">
        <v>11.5</v>
      </c>
      <c r="N78" s="390" t="s">
        <v>149</v>
      </c>
      <c r="O78" s="244" t="s">
        <v>149</v>
      </c>
      <c r="P78" s="244" t="s">
        <v>149</v>
      </c>
      <c r="Q78" s="244" t="s">
        <v>149</v>
      </c>
      <c r="R78" s="244" t="s">
        <v>149</v>
      </c>
    </row>
    <row r="79" spans="1:18" ht="78.75" x14ac:dyDescent="0.25">
      <c r="A79" s="135">
        <v>39</v>
      </c>
      <c r="B79" s="135">
        <v>3</v>
      </c>
      <c r="C79" s="120">
        <v>24</v>
      </c>
      <c r="D79" s="140"/>
      <c r="E79" s="132" t="s">
        <v>382</v>
      </c>
      <c r="F79" s="247" t="s">
        <v>14</v>
      </c>
      <c r="G79" s="12" t="s">
        <v>149</v>
      </c>
      <c r="H79" s="12" t="s">
        <v>149</v>
      </c>
      <c r="I79" s="244" t="s">
        <v>149</v>
      </c>
      <c r="J79" s="244" t="s">
        <v>149</v>
      </c>
      <c r="K79" s="244" t="s">
        <v>149</v>
      </c>
      <c r="L79" s="244">
        <v>6.6</v>
      </c>
      <c r="M79" s="244">
        <v>5.6</v>
      </c>
      <c r="N79" s="390" t="s">
        <v>149</v>
      </c>
      <c r="O79" s="244" t="s">
        <v>149</v>
      </c>
      <c r="P79" s="244" t="s">
        <v>149</v>
      </c>
      <c r="Q79" s="244" t="s">
        <v>149</v>
      </c>
      <c r="R79" s="244" t="s">
        <v>149</v>
      </c>
    </row>
    <row r="80" spans="1:18" ht="78.75" x14ac:dyDescent="0.25">
      <c r="A80" s="135">
        <v>39</v>
      </c>
      <c r="B80" s="135">
        <v>3</v>
      </c>
      <c r="C80" s="120">
        <v>25</v>
      </c>
      <c r="D80" s="140"/>
      <c r="E80" s="132" t="s">
        <v>383</v>
      </c>
      <c r="F80" s="247" t="s">
        <v>14</v>
      </c>
      <c r="G80" s="12" t="s">
        <v>149</v>
      </c>
      <c r="H80" s="12" t="s">
        <v>149</v>
      </c>
      <c r="I80" s="244" t="s">
        <v>149</v>
      </c>
      <c r="J80" s="244" t="s">
        <v>149</v>
      </c>
      <c r="K80" s="244" t="s">
        <v>149</v>
      </c>
      <c r="L80" s="244">
        <v>0.3</v>
      </c>
      <c r="M80" s="244">
        <v>0.3</v>
      </c>
      <c r="N80" s="390" t="s">
        <v>149</v>
      </c>
      <c r="O80" s="244" t="s">
        <v>149</v>
      </c>
      <c r="P80" s="244" t="s">
        <v>149</v>
      </c>
      <c r="Q80" s="244" t="s">
        <v>149</v>
      </c>
      <c r="R80" s="244" t="s">
        <v>149</v>
      </c>
    </row>
    <row r="81" spans="1:18" ht="78.75" x14ac:dyDescent="0.25">
      <c r="A81" s="135">
        <v>39</v>
      </c>
      <c r="B81" s="135">
        <v>3</v>
      </c>
      <c r="C81" s="120">
        <v>26</v>
      </c>
      <c r="D81" s="140"/>
      <c r="E81" s="132" t="s">
        <v>384</v>
      </c>
      <c r="F81" s="247" t="s">
        <v>14</v>
      </c>
      <c r="G81" s="12" t="s">
        <v>149</v>
      </c>
      <c r="H81" s="12" t="s">
        <v>149</v>
      </c>
      <c r="I81" s="244" t="s">
        <v>149</v>
      </c>
      <c r="J81" s="244" t="s">
        <v>149</v>
      </c>
      <c r="K81" s="244" t="s">
        <v>149</v>
      </c>
      <c r="L81" s="244">
        <v>50</v>
      </c>
      <c r="M81" s="244">
        <v>70</v>
      </c>
      <c r="N81" s="390" t="s">
        <v>149</v>
      </c>
      <c r="O81" s="244" t="s">
        <v>149</v>
      </c>
      <c r="P81" s="244" t="s">
        <v>149</v>
      </c>
      <c r="Q81" s="244" t="s">
        <v>149</v>
      </c>
      <c r="R81" s="244" t="s">
        <v>149</v>
      </c>
    </row>
    <row r="82" spans="1:18" ht="78.75" x14ac:dyDescent="0.25">
      <c r="A82" s="135">
        <v>39</v>
      </c>
      <c r="B82" s="135">
        <v>3</v>
      </c>
      <c r="C82" s="120">
        <v>27</v>
      </c>
      <c r="D82" s="140"/>
      <c r="E82" s="132" t="s">
        <v>385</v>
      </c>
      <c r="F82" s="247" t="s">
        <v>14</v>
      </c>
      <c r="G82" s="12" t="s">
        <v>149</v>
      </c>
      <c r="H82" s="12" t="s">
        <v>149</v>
      </c>
      <c r="I82" s="244" t="s">
        <v>149</v>
      </c>
      <c r="J82" s="244" t="s">
        <v>149</v>
      </c>
      <c r="K82" s="244" t="s">
        <v>149</v>
      </c>
      <c r="L82" s="244">
        <v>70</v>
      </c>
      <c r="M82" s="244">
        <v>35</v>
      </c>
      <c r="N82" s="390" t="s">
        <v>149</v>
      </c>
      <c r="O82" s="244" t="s">
        <v>149</v>
      </c>
      <c r="P82" s="244" t="s">
        <v>149</v>
      </c>
      <c r="Q82" s="244" t="s">
        <v>149</v>
      </c>
      <c r="R82" s="244" t="s">
        <v>149</v>
      </c>
    </row>
    <row r="83" spans="1:18" ht="94.5" x14ac:dyDescent="0.25">
      <c r="A83" s="135">
        <v>39</v>
      </c>
      <c r="B83" s="135">
        <v>3</v>
      </c>
      <c r="C83" s="120">
        <v>28</v>
      </c>
      <c r="D83" s="140"/>
      <c r="E83" s="132" t="s">
        <v>386</v>
      </c>
      <c r="F83" s="247" t="s">
        <v>14</v>
      </c>
      <c r="G83" s="12" t="s">
        <v>149</v>
      </c>
      <c r="H83" s="12" t="s">
        <v>149</v>
      </c>
      <c r="I83" s="244" t="s">
        <v>149</v>
      </c>
      <c r="J83" s="244" t="s">
        <v>149</v>
      </c>
      <c r="K83" s="244" t="s">
        <v>149</v>
      </c>
      <c r="L83" s="244">
        <v>100</v>
      </c>
      <c r="M83" s="244">
        <v>61</v>
      </c>
      <c r="N83" s="390" t="s">
        <v>149</v>
      </c>
      <c r="O83" s="244" t="s">
        <v>149</v>
      </c>
      <c r="P83" s="244" t="s">
        <v>149</v>
      </c>
      <c r="Q83" s="244" t="s">
        <v>149</v>
      </c>
      <c r="R83" s="244" t="s">
        <v>149</v>
      </c>
    </row>
    <row r="84" spans="1:18" ht="94.5" x14ac:dyDescent="0.25">
      <c r="A84" s="135">
        <v>39</v>
      </c>
      <c r="B84" s="135">
        <v>3</v>
      </c>
      <c r="C84" s="120">
        <v>29</v>
      </c>
      <c r="D84" s="140"/>
      <c r="E84" s="132" t="s">
        <v>387</v>
      </c>
      <c r="F84" s="247" t="s">
        <v>14</v>
      </c>
      <c r="G84" s="12" t="s">
        <v>149</v>
      </c>
      <c r="H84" s="12" t="s">
        <v>149</v>
      </c>
      <c r="I84" s="244" t="s">
        <v>149</v>
      </c>
      <c r="J84" s="244" t="s">
        <v>149</v>
      </c>
      <c r="K84" s="244" t="s">
        <v>149</v>
      </c>
      <c r="L84" s="244">
        <v>94</v>
      </c>
      <c r="M84" s="244">
        <v>70</v>
      </c>
      <c r="N84" s="390" t="s">
        <v>149</v>
      </c>
      <c r="O84" s="244" t="s">
        <v>149</v>
      </c>
      <c r="P84" s="244" t="s">
        <v>149</v>
      </c>
      <c r="Q84" s="244" t="s">
        <v>149</v>
      </c>
      <c r="R84" s="244" t="s">
        <v>149</v>
      </c>
    </row>
    <row r="85" spans="1:18" ht="94.5" x14ac:dyDescent="0.25">
      <c r="A85" s="135">
        <v>39</v>
      </c>
      <c r="B85" s="135">
        <v>3</v>
      </c>
      <c r="C85" s="120">
        <v>30</v>
      </c>
      <c r="D85" s="140"/>
      <c r="E85" s="132" t="s">
        <v>388</v>
      </c>
      <c r="F85" s="247" t="s">
        <v>14</v>
      </c>
      <c r="G85" s="12" t="s">
        <v>149</v>
      </c>
      <c r="H85" s="12" t="s">
        <v>149</v>
      </c>
      <c r="I85" s="244" t="s">
        <v>149</v>
      </c>
      <c r="J85" s="244" t="s">
        <v>149</v>
      </c>
      <c r="K85" s="244" t="s">
        <v>149</v>
      </c>
      <c r="L85" s="244">
        <v>71</v>
      </c>
      <c r="M85" s="244">
        <v>70</v>
      </c>
      <c r="N85" s="390" t="s">
        <v>149</v>
      </c>
      <c r="O85" s="244" t="s">
        <v>149</v>
      </c>
      <c r="P85" s="244" t="s">
        <v>149</v>
      </c>
      <c r="Q85" s="244" t="s">
        <v>149</v>
      </c>
      <c r="R85" s="244" t="s">
        <v>149</v>
      </c>
    </row>
    <row r="86" spans="1:18" ht="63" x14ac:dyDescent="0.25">
      <c r="A86" s="135">
        <v>39</v>
      </c>
      <c r="B86" s="135">
        <v>3</v>
      </c>
      <c r="C86" s="120">
        <v>31</v>
      </c>
      <c r="D86" s="140"/>
      <c r="E86" s="132" t="s">
        <v>389</v>
      </c>
      <c r="F86" s="247" t="s">
        <v>14</v>
      </c>
      <c r="G86" s="12" t="s">
        <v>149</v>
      </c>
      <c r="H86" s="12" t="s">
        <v>149</v>
      </c>
      <c r="I86" s="244" t="s">
        <v>149</v>
      </c>
      <c r="J86" s="244" t="s">
        <v>149</v>
      </c>
      <c r="K86" s="244" t="s">
        <v>149</v>
      </c>
      <c r="L86" s="244">
        <v>22.9</v>
      </c>
      <c r="M86" s="244">
        <v>20.3</v>
      </c>
      <c r="N86" s="390">
        <v>18.8</v>
      </c>
      <c r="O86" s="244">
        <v>24.8</v>
      </c>
      <c r="P86" s="124">
        <v>25.9</v>
      </c>
      <c r="Q86" s="124">
        <v>26.5</v>
      </c>
      <c r="R86" s="12">
        <v>27.4</v>
      </c>
    </row>
    <row r="87" spans="1:18" ht="63" x14ac:dyDescent="0.25">
      <c r="A87" s="135">
        <v>39</v>
      </c>
      <c r="B87" s="135">
        <v>3</v>
      </c>
      <c r="C87" s="120">
        <v>32</v>
      </c>
      <c r="D87" s="140"/>
      <c r="E87" s="132" t="s">
        <v>390</v>
      </c>
      <c r="F87" s="247" t="s">
        <v>14</v>
      </c>
      <c r="G87" s="12" t="s">
        <v>149</v>
      </c>
      <c r="H87" s="12" t="s">
        <v>149</v>
      </c>
      <c r="I87" s="244" t="s">
        <v>149</v>
      </c>
      <c r="J87" s="244" t="s">
        <v>149</v>
      </c>
      <c r="K87" s="244" t="s">
        <v>149</v>
      </c>
      <c r="L87" s="244">
        <v>50.9</v>
      </c>
      <c r="M87" s="244">
        <v>43.2</v>
      </c>
      <c r="N87" s="390">
        <v>25</v>
      </c>
      <c r="O87" s="244">
        <v>43.6</v>
      </c>
      <c r="P87" s="124">
        <v>43.8</v>
      </c>
      <c r="Q87" s="124">
        <v>44</v>
      </c>
      <c r="R87" s="12">
        <v>44.2</v>
      </c>
    </row>
    <row r="88" spans="1:18" ht="63" x14ac:dyDescent="0.25">
      <c r="A88" s="135">
        <v>39</v>
      </c>
      <c r="B88" s="135">
        <v>3</v>
      </c>
      <c r="C88" s="120">
        <v>33</v>
      </c>
      <c r="D88" s="140"/>
      <c r="E88" s="132" t="s">
        <v>391</v>
      </c>
      <c r="F88" s="247" t="s">
        <v>14</v>
      </c>
      <c r="G88" s="12" t="s">
        <v>149</v>
      </c>
      <c r="H88" s="12" t="s">
        <v>149</v>
      </c>
      <c r="I88" s="244" t="s">
        <v>149</v>
      </c>
      <c r="J88" s="244" t="s">
        <v>149</v>
      </c>
      <c r="K88" s="244" t="s">
        <v>149</v>
      </c>
      <c r="L88" s="244">
        <v>42.9</v>
      </c>
      <c r="M88" s="244">
        <v>20.6</v>
      </c>
      <c r="N88" s="390">
        <v>18.8</v>
      </c>
      <c r="O88" s="244">
        <v>25.9</v>
      </c>
      <c r="P88" s="124">
        <v>26.5</v>
      </c>
      <c r="Q88" s="124">
        <v>27.9</v>
      </c>
      <c r="R88" s="12">
        <v>29.4</v>
      </c>
    </row>
    <row r="89" spans="1:18" ht="63" x14ac:dyDescent="0.25">
      <c r="A89" s="135">
        <v>39</v>
      </c>
      <c r="B89" s="135">
        <v>3</v>
      </c>
      <c r="C89" s="120">
        <v>34</v>
      </c>
      <c r="D89" s="140"/>
      <c r="E89" s="132" t="s">
        <v>392</v>
      </c>
      <c r="F89" s="247" t="s">
        <v>14</v>
      </c>
      <c r="G89" s="12" t="s">
        <v>149</v>
      </c>
      <c r="H89" s="12" t="s">
        <v>149</v>
      </c>
      <c r="I89" s="244" t="s">
        <v>149</v>
      </c>
      <c r="J89" s="244" t="s">
        <v>149</v>
      </c>
      <c r="K89" s="244" t="s">
        <v>149</v>
      </c>
      <c r="L89" s="244">
        <v>61.8</v>
      </c>
      <c r="M89" s="185">
        <v>45.1</v>
      </c>
      <c r="N89" s="390">
        <v>39</v>
      </c>
      <c r="O89" s="185">
        <v>45.3</v>
      </c>
      <c r="P89" s="186">
        <v>45.4</v>
      </c>
      <c r="Q89" s="186">
        <v>45.5</v>
      </c>
      <c r="R89" s="12">
        <v>45.6</v>
      </c>
    </row>
    <row r="90" spans="1:18" ht="63" x14ac:dyDescent="0.25">
      <c r="A90" s="135">
        <v>39</v>
      </c>
      <c r="B90" s="135">
        <v>3</v>
      </c>
      <c r="C90" s="120">
        <v>35</v>
      </c>
      <c r="D90" s="140"/>
      <c r="E90" s="132" t="s">
        <v>257</v>
      </c>
      <c r="F90" s="247" t="s">
        <v>14</v>
      </c>
      <c r="G90" s="12" t="s">
        <v>149</v>
      </c>
      <c r="H90" s="12" t="s">
        <v>149</v>
      </c>
      <c r="I90" s="244" t="s">
        <v>149</v>
      </c>
      <c r="J90" s="244" t="s">
        <v>149</v>
      </c>
      <c r="K90" s="244" t="s">
        <v>149</v>
      </c>
      <c r="L90" s="244">
        <v>65.7</v>
      </c>
      <c r="M90" s="244">
        <v>23.1</v>
      </c>
      <c r="N90" s="390">
        <v>18.8</v>
      </c>
      <c r="O90" s="244">
        <v>26.7</v>
      </c>
      <c r="P90" s="124">
        <v>28.1</v>
      </c>
      <c r="Q90" s="124">
        <v>29.5</v>
      </c>
      <c r="R90" s="12">
        <v>31.2</v>
      </c>
    </row>
    <row r="91" spans="1:18" ht="78.75" x14ac:dyDescent="0.25">
      <c r="A91" s="135">
        <v>39</v>
      </c>
      <c r="B91" s="135">
        <v>3</v>
      </c>
      <c r="C91" s="120">
        <v>36</v>
      </c>
      <c r="D91" s="140"/>
      <c r="E91" s="132" t="s">
        <v>258</v>
      </c>
      <c r="F91" s="247" t="s">
        <v>14</v>
      </c>
      <c r="G91" s="12" t="s">
        <v>149</v>
      </c>
      <c r="H91" s="12" t="s">
        <v>149</v>
      </c>
      <c r="I91" s="244" t="s">
        <v>149</v>
      </c>
      <c r="J91" s="244" t="s">
        <v>149</v>
      </c>
      <c r="K91" s="244" t="s">
        <v>149</v>
      </c>
      <c r="L91" s="244">
        <v>61.8</v>
      </c>
      <c r="M91" s="244">
        <v>47.1</v>
      </c>
      <c r="N91" s="390">
        <v>43.8</v>
      </c>
      <c r="O91" s="244">
        <v>47.3</v>
      </c>
      <c r="P91" s="124">
        <v>47.4</v>
      </c>
      <c r="Q91" s="124">
        <v>47.5</v>
      </c>
      <c r="R91" s="12">
        <v>47.6</v>
      </c>
    </row>
    <row r="92" spans="1:18" ht="63" x14ac:dyDescent="0.25">
      <c r="A92" s="135">
        <v>39</v>
      </c>
      <c r="B92" s="135">
        <v>3</v>
      </c>
      <c r="C92" s="120">
        <v>37</v>
      </c>
      <c r="D92" s="140"/>
      <c r="E92" s="132" t="s">
        <v>259</v>
      </c>
      <c r="F92" s="247" t="s">
        <v>14</v>
      </c>
      <c r="G92" s="12" t="s">
        <v>149</v>
      </c>
      <c r="H92" s="12" t="s">
        <v>149</v>
      </c>
      <c r="I92" s="244" t="s">
        <v>149</v>
      </c>
      <c r="J92" s="244" t="s">
        <v>149</v>
      </c>
      <c r="K92" s="244" t="s">
        <v>149</v>
      </c>
      <c r="L92" s="244">
        <v>8.6</v>
      </c>
      <c r="M92" s="244">
        <v>10</v>
      </c>
      <c r="N92" s="390">
        <v>0</v>
      </c>
      <c r="O92" s="244">
        <v>11.6</v>
      </c>
      <c r="P92" s="124">
        <v>17.3</v>
      </c>
      <c r="Q92" s="124">
        <v>13</v>
      </c>
      <c r="R92" s="12">
        <v>16.3</v>
      </c>
    </row>
    <row r="93" spans="1:18" ht="63" x14ac:dyDescent="0.25">
      <c r="A93" s="135">
        <v>39</v>
      </c>
      <c r="B93" s="135">
        <v>3</v>
      </c>
      <c r="C93" s="120">
        <v>38</v>
      </c>
      <c r="D93" s="140"/>
      <c r="E93" s="132" t="s">
        <v>196</v>
      </c>
      <c r="F93" s="247" t="s">
        <v>14</v>
      </c>
      <c r="G93" s="12" t="s">
        <v>149</v>
      </c>
      <c r="H93" s="12" t="s">
        <v>149</v>
      </c>
      <c r="I93" s="244" t="s">
        <v>149</v>
      </c>
      <c r="J93" s="244" t="s">
        <v>149</v>
      </c>
      <c r="K93" s="244" t="s">
        <v>149</v>
      </c>
      <c r="L93" s="244">
        <v>32.700000000000003</v>
      </c>
      <c r="M93" s="244">
        <v>23</v>
      </c>
      <c r="N93" s="390">
        <v>21.9</v>
      </c>
      <c r="O93" s="244">
        <v>23.5</v>
      </c>
      <c r="P93" s="124">
        <v>24</v>
      </c>
      <c r="Q93" s="124">
        <v>24</v>
      </c>
      <c r="R93" s="12">
        <v>24.5</v>
      </c>
    </row>
    <row r="94" spans="1:18" ht="65.25" customHeight="1" x14ac:dyDescent="0.25">
      <c r="A94" s="135">
        <v>39</v>
      </c>
      <c r="B94" s="135">
        <v>3</v>
      </c>
      <c r="C94" s="120">
        <v>39</v>
      </c>
      <c r="D94" s="140"/>
      <c r="E94" s="132" t="s">
        <v>260</v>
      </c>
      <c r="F94" s="247" t="s">
        <v>136</v>
      </c>
      <c r="G94" s="12" t="s">
        <v>149</v>
      </c>
      <c r="H94" s="12" t="s">
        <v>149</v>
      </c>
      <c r="I94" s="244" t="s">
        <v>149</v>
      </c>
      <c r="J94" s="244" t="s">
        <v>149</v>
      </c>
      <c r="K94" s="244" t="s">
        <v>149</v>
      </c>
      <c r="L94" s="244">
        <v>35</v>
      </c>
      <c r="M94" s="244">
        <v>30</v>
      </c>
      <c r="N94" s="390">
        <v>32</v>
      </c>
      <c r="O94" s="244">
        <v>43</v>
      </c>
      <c r="P94" s="124">
        <v>46</v>
      </c>
      <c r="Q94" s="124">
        <v>46</v>
      </c>
      <c r="R94" s="124">
        <v>49</v>
      </c>
    </row>
    <row r="95" spans="1:18" ht="70.5" customHeight="1" x14ac:dyDescent="0.25">
      <c r="A95" s="135">
        <v>39</v>
      </c>
      <c r="B95" s="135">
        <v>3</v>
      </c>
      <c r="C95" s="120">
        <v>40</v>
      </c>
      <c r="D95" s="151"/>
      <c r="E95" s="132" t="s">
        <v>261</v>
      </c>
      <c r="F95" s="247" t="s">
        <v>136</v>
      </c>
      <c r="G95" s="12" t="s">
        <v>149</v>
      </c>
      <c r="H95" s="12" t="s">
        <v>149</v>
      </c>
      <c r="I95" s="244" t="s">
        <v>149</v>
      </c>
      <c r="J95" s="244" t="s">
        <v>149</v>
      </c>
      <c r="K95" s="244" t="s">
        <v>149</v>
      </c>
      <c r="L95" s="244">
        <v>55</v>
      </c>
      <c r="M95" s="244">
        <v>77</v>
      </c>
      <c r="N95" s="390">
        <v>64</v>
      </c>
      <c r="O95" s="244">
        <v>60</v>
      </c>
      <c r="P95" s="124">
        <v>65</v>
      </c>
      <c r="Q95" s="124">
        <v>70</v>
      </c>
      <c r="R95" s="124">
        <v>70</v>
      </c>
    </row>
    <row r="96" spans="1:18" ht="18.75" x14ac:dyDescent="0.3">
      <c r="R96" s="148" t="s">
        <v>274</v>
      </c>
    </row>
    <row r="97" spans="6:6" x14ac:dyDescent="0.25">
      <c r="F97" s="110"/>
    </row>
  </sheetData>
  <mergeCells count="25">
    <mergeCell ref="D44:D47"/>
    <mergeCell ref="D53:D54"/>
    <mergeCell ref="A55:R55"/>
    <mergeCell ref="D56:D61"/>
    <mergeCell ref="D48:D51"/>
    <mergeCell ref="A49:A50"/>
    <mergeCell ref="B49:B50"/>
    <mergeCell ref="C49:C50"/>
    <mergeCell ref="N1:P1"/>
    <mergeCell ref="F16:O16"/>
    <mergeCell ref="A14:B14"/>
    <mergeCell ref="F14:O14"/>
    <mergeCell ref="F13:O13"/>
    <mergeCell ref="A11:O11"/>
    <mergeCell ref="F15:R15"/>
    <mergeCell ref="A43:R43"/>
    <mergeCell ref="D25:D41"/>
    <mergeCell ref="G18:R18"/>
    <mergeCell ref="A21:R21"/>
    <mergeCell ref="A24:R24"/>
    <mergeCell ref="A18:B19"/>
    <mergeCell ref="C18:C20"/>
    <mergeCell ref="E18:E20"/>
    <mergeCell ref="F18:F20"/>
    <mergeCell ref="D18:D20"/>
  </mergeCells>
  <printOptions horizontalCentered="1"/>
  <pageMargins left="0.27559055118110237" right="0.11811023622047245" top="0.39370078740157483" bottom="0.15748031496062992" header="0.19685039370078741" footer="0.11811023622047245"/>
  <pageSetup paperSize="9" scale="65" fitToHeight="3" orientation="landscape" r:id="rId1"/>
  <headerFooter differentFirst="1">
    <oddHeader>&amp;C&amp;P</oddHeader>
  </headerFooter>
  <rowBreaks count="9" manualBreakCount="9">
    <brk id="22" max="17" man="1"/>
    <brk id="31" max="17" man="1"/>
    <brk id="38" max="17" man="1"/>
    <brk id="48" max="17" man="1"/>
    <brk id="56" max="17" man="1"/>
    <brk id="63" max="17" man="1"/>
    <brk id="71" max="17" man="1"/>
    <brk id="79" max="17" man="1"/>
    <brk id="8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tabSelected="1" view="pageBreakPreview" topLeftCell="A34" zoomScale="64" zoomScaleNormal="64" zoomScaleSheetLayoutView="64" workbookViewId="0">
      <selection activeCell="H37" sqref="H37"/>
    </sheetView>
  </sheetViews>
  <sheetFormatPr defaultRowHeight="15" x14ac:dyDescent="0.25"/>
  <cols>
    <col min="1" max="1" width="5.85546875" customWidth="1"/>
    <col min="2" max="2" width="7.140625" customWidth="1"/>
    <col min="3" max="3" width="6.85546875" customWidth="1"/>
    <col min="4" max="4" width="6" customWidth="1"/>
    <col min="5" max="5" width="48.7109375" customWidth="1"/>
    <col min="6" max="6" width="27.42578125" customWidth="1"/>
    <col min="7" max="7" width="14.140625" customWidth="1"/>
    <col min="8" max="8" width="54.5703125" customWidth="1"/>
    <col min="9" max="9" width="15" customWidth="1"/>
  </cols>
  <sheetData>
    <row r="1" spans="1:9" ht="18.75" x14ac:dyDescent="0.3">
      <c r="A1" s="188"/>
      <c r="B1" s="188"/>
      <c r="C1" s="188"/>
      <c r="D1" s="189"/>
      <c r="E1" s="189"/>
      <c r="F1" s="190"/>
      <c r="G1" s="189"/>
      <c r="H1" s="203" t="s">
        <v>28</v>
      </c>
      <c r="I1" s="188"/>
    </row>
    <row r="2" spans="1:9" ht="18.75" x14ac:dyDescent="0.3">
      <c r="A2" s="188"/>
      <c r="B2" s="188"/>
      <c r="C2" s="188"/>
      <c r="D2" s="189"/>
      <c r="E2" s="189"/>
      <c r="F2" s="190"/>
      <c r="G2" s="189"/>
      <c r="H2" s="203" t="s">
        <v>266</v>
      </c>
      <c r="I2" s="188"/>
    </row>
    <row r="3" spans="1:9" ht="18.75" x14ac:dyDescent="0.25">
      <c r="A3" s="188"/>
      <c r="B3" s="188"/>
      <c r="C3" s="188"/>
      <c r="D3" s="189"/>
      <c r="E3" s="189"/>
      <c r="F3" s="190"/>
      <c r="G3" s="189"/>
      <c r="H3" s="150" t="s">
        <v>267</v>
      </c>
      <c r="I3" s="188"/>
    </row>
    <row r="4" spans="1:9" ht="18.75" x14ac:dyDescent="0.25">
      <c r="A4" s="188"/>
      <c r="B4" s="188"/>
      <c r="C4" s="188"/>
      <c r="D4" s="189"/>
      <c r="E4" s="189"/>
      <c r="F4" s="190"/>
      <c r="G4" s="189"/>
      <c r="H4" s="150" t="s">
        <v>602</v>
      </c>
      <c r="I4" s="188"/>
    </row>
    <row r="5" spans="1:9" x14ac:dyDescent="0.25">
      <c r="A5" s="188"/>
      <c r="B5" s="188"/>
      <c r="C5" s="188"/>
      <c r="D5" s="189"/>
      <c r="E5" s="189"/>
      <c r="F5" s="190"/>
      <c r="G5" s="189"/>
      <c r="H5" s="189"/>
      <c r="I5" s="188"/>
    </row>
    <row r="6" spans="1:9" x14ac:dyDescent="0.25">
      <c r="A6" s="188"/>
      <c r="B6" s="188"/>
      <c r="C6" s="188"/>
      <c r="D6" s="189"/>
      <c r="E6" s="189"/>
      <c r="F6" s="190"/>
      <c r="G6" s="189"/>
      <c r="H6" s="189"/>
      <c r="I6" s="188"/>
    </row>
    <row r="7" spans="1:9" ht="18.75" x14ac:dyDescent="0.25">
      <c r="A7" s="188"/>
      <c r="B7" s="188"/>
      <c r="C7" s="188"/>
      <c r="D7" s="189"/>
      <c r="E7" s="189"/>
      <c r="F7" s="190"/>
      <c r="G7" s="189"/>
      <c r="H7" s="191" t="s">
        <v>431</v>
      </c>
      <c r="I7" s="205"/>
    </row>
    <row r="8" spans="1:9" ht="18.75" x14ac:dyDescent="0.3">
      <c r="A8" s="188"/>
      <c r="B8" s="188"/>
      <c r="C8" s="188"/>
      <c r="D8" s="189"/>
      <c r="E8" s="189"/>
      <c r="F8" s="190"/>
      <c r="G8" s="189"/>
      <c r="H8" s="203" t="s">
        <v>144</v>
      </c>
      <c r="I8" s="205"/>
    </row>
    <row r="9" spans="1:9" ht="18.75" x14ac:dyDescent="0.3">
      <c r="A9" s="188"/>
      <c r="B9" s="188"/>
      <c r="C9" s="188"/>
      <c r="D9" s="189"/>
      <c r="E9" s="189"/>
      <c r="F9" s="190"/>
      <c r="G9" s="189"/>
      <c r="H9" s="169" t="s">
        <v>150</v>
      </c>
      <c r="I9" s="206"/>
    </row>
    <row r="10" spans="1:9" ht="18.75" x14ac:dyDescent="0.3">
      <c r="A10" s="188"/>
      <c r="B10" s="192"/>
      <c r="C10" s="192"/>
      <c r="D10" s="207"/>
      <c r="E10" s="208" t="s">
        <v>432</v>
      </c>
      <c r="F10" s="190"/>
      <c r="G10" s="189"/>
      <c r="H10" s="189"/>
      <c r="I10" s="188"/>
    </row>
    <row r="11" spans="1:9" x14ac:dyDescent="0.25">
      <c r="A11" s="193"/>
      <c r="B11" s="193"/>
      <c r="C11" s="193"/>
      <c r="D11" s="194"/>
      <c r="E11" s="194"/>
      <c r="F11" s="190"/>
      <c r="G11" s="189"/>
      <c r="H11" s="189"/>
      <c r="I11" s="188"/>
    </row>
    <row r="12" spans="1:9" ht="19.5" x14ac:dyDescent="0.35">
      <c r="A12" s="209" t="s">
        <v>0</v>
      </c>
      <c r="B12" s="209"/>
      <c r="C12" s="210"/>
      <c r="D12" s="211"/>
      <c r="E12" s="50"/>
      <c r="F12" s="204" t="s">
        <v>410</v>
      </c>
      <c r="G12" s="204"/>
      <c r="H12" s="204"/>
      <c r="I12" s="188"/>
    </row>
    <row r="13" spans="1:9" x14ac:dyDescent="0.25">
      <c r="A13" s="545" t="s">
        <v>20</v>
      </c>
      <c r="B13" s="545"/>
      <c r="C13" s="545"/>
      <c r="D13" s="545"/>
      <c r="E13" s="546" t="s">
        <v>1</v>
      </c>
      <c r="F13" s="546"/>
      <c r="G13" s="546"/>
      <c r="H13" s="546"/>
      <c r="I13" s="188"/>
    </row>
    <row r="14" spans="1:9" ht="19.5" x14ac:dyDescent="0.35">
      <c r="A14" s="545"/>
      <c r="B14" s="545"/>
      <c r="C14" s="545"/>
      <c r="D14" s="545"/>
      <c r="E14" s="211" t="s">
        <v>411</v>
      </c>
      <c r="F14" s="204"/>
      <c r="G14" s="211"/>
      <c r="H14" s="211"/>
      <c r="I14" s="188"/>
    </row>
    <row r="15" spans="1:9" x14ac:dyDescent="0.25">
      <c r="A15" s="195"/>
      <c r="B15" s="195"/>
      <c r="C15" s="188"/>
      <c r="D15" s="196"/>
      <c r="E15" s="546" t="s">
        <v>3</v>
      </c>
      <c r="F15" s="546"/>
      <c r="G15" s="546"/>
      <c r="H15" s="546"/>
      <c r="I15" s="188"/>
    </row>
    <row r="16" spans="1:9" x14ac:dyDescent="0.25">
      <c r="A16" s="188"/>
      <c r="B16" s="188"/>
      <c r="C16" s="188"/>
      <c r="D16" s="189"/>
      <c r="E16" s="189"/>
      <c r="F16" s="190"/>
      <c r="G16" s="189"/>
      <c r="H16" s="189"/>
      <c r="I16" s="188"/>
    </row>
    <row r="17" spans="1:9" ht="36" customHeight="1" x14ac:dyDescent="0.25">
      <c r="A17" s="547" t="s">
        <v>4</v>
      </c>
      <c r="B17" s="548"/>
      <c r="C17" s="548"/>
      <c r="D17" s="549"/>
      <c r="E17" s="550" t="s">
        <v>412</v>
      </c>
      <c r="F17" s="550" t="s">
        <v>433</v>
      </c>
      <c r="G17" s="550" t="s">
        <v>434</v>
      </c>
      <c r="H17" s="550" t="s">
        <v>435</v>
      </c>
      <c r="I17" s="552" t="s">
        <v>436</v>
      </c>
    </row>
    <row r="18" spans="1:9" ht="30.75" customHeight="1" x14ac:dyDescent="0.25">
      <c r="A18" s="201" t="s">
        <v>9</v>
      </c>
      <c r="B18" s="201" t="s">
        <v>10</v>
      </c>
      <c r="C18" s="201" t="s">
        <v>21</v>
      </c>
      <c r="D18" s="212" t="s">
        <v>22</v>
      </c>
      <c r="E18" s="551"/>
      <c r="F18" s="551"/>
      <c r="G18" s="551"/>
      <c r="H18" s="551"/>
      <c r="I18" s="553"/>
    </row>
    <row r="19" spans="1:9" ht="60" customHeight="1" x14ac:dyDescent="0.25">
      <c r="A19" s="201" t="s">
        <v>76</v>
      </c>
      <c r="B19" s="202" t="s">
        <v>131</v>
      </c>
      <c r="C19" s="202"/>
      <c r="D19" s="213"/>
      <c r="E19" s="214" t="s">
        <v>437</v>
      </c>
      <c r="F19" s="200" t="s">
        <v>188</v>
      </c>
      <c r="G19" s="452" t="s">
        <v>438</v>
      </c>
      <c r="H19" s="481"/>
      <c r="I19" s="215"/>
    </row>
    <row r="20" spans="1:9" ht="45.75" customHeight="1" x14ac:dyDescent="0.25">
      <c r="A20" s="197" t="s">
        <v>76</v>
      </c>
      <c r="B20" s="198" t="s">
        <v>131</v>
      </c>
      <c r="C20" s="198" t="s">
        <v>15</v>
      </c>
      <c r="D20" s="216"/>
      <c r="E20" s="214" t="s">
        <v>403</v>
      </c>
      <c r="F20" s="200" t="s">
        <v>188</v>
      </c>
      <c r="G20" s="213" t="s">
        <v>438</v>
      </c>
      <c r="H20" s="212"/>
      <c r="I20" s="212" t="s">
        <v>601</v>
      </c>
    </row>
    <row r="21" spans="1:9" ht="238.5" customHeight="1" x14ac:dyDescent="0.25">
      <c r="A21" s="201" t="s">
        <v>76</v>
      </c>
      <c r="B21" s="202" t="s">
        <v>131</v>
      </c>
      <c r="C21" s="202" t="s">
        <v>15</v>
      </c>
      <c r="D21" s="202" t="s">
        <v>15</v>
      </c>
      <c r="E21" s="200" t="s">
        <v>293</v>
      </c>
      <c r="F21" s="200" t="s">
        <v>439</v>
      </c>
      <c r="G21" s="213" t="s">
        <v>438</v>
      </c>
      <c r="H21" s="200" t="s">
        <v>440</v>
      </c>
      <c r="I21" s="215"/>
    </row>
    <row r="22" spans="1:9" ht="189" x14ac:dyDescent="0.25">
      <c r="A22" s="201" t="s">
        <v>76</v>
      </c>
      <c r="B22" s="202" t="s">
        <v>131</v>
      </c>
      <c r="C22" s="202" t="s">
        <v>15</v>
      </c>
      <c r="D22" s="202" t="s">
        <v>16</v>
      </c>
      <c r="E22" s="200" t="s">
        <v>441</v>
      </c>
      <c r="F22" s="200" t="s">
        <v>71</v>
      </c>
      <c r="G22" s="213" t="s">
        <v>438</v>
      </c>
      <c r="H22" s="200" t="s">
        <v>442</v>
      </c>
      <c r="I22" s="215"/>
    </row>
    <row r="23" spans="1:9" ht="108" x14ac:dyDescent="0.25">
      <c r="A23" s="201" t="s">
        <v>76</v>
      </c>
      <c r="B23" s="202" t="s">
        <v>131</v>
      </c>
      <c r="C23" s="202" t="s">
        <v>15</v>
      </c>
      <c r="D23" s="202" t="s">
        <v>17</v>
      </c>
      <c r="E23" s="200" t="s">
        <v>443</v>
      </c>
      <c r="F23" s="200" t="s">
        <v>69</v>
      </c>
      <c r="G23" s="213" t="s">
        <v>438</v>
      </c>
      <c r="H23" s="200" t="s">
        <v>444</v>
      </c>
      <c r="I23" s="215"/>
    </row>
    <row r="24" spans="1:9" ht="121.5" x14ac:dyDescent="0.25">
      <c r="A24" s="201" t="s">
        <v>76</v>
      </c>
      <c r="B24" s="202" t="s">
        <v>131</v>
      </c>
      <c r="C24" s="202" t="s">
        <v>15</v>
      </c>
      <c r="D24" s="202" t="s">
        <v>18</v>
      </c>
      <c r="E24" s="200" t="s">
        <v>294</v>
      </c>
      <c r="F24" s="200" t="s">
        <v>80</v>
      </c>
      <c r="G24" s="213" t="s">
        <v>438</v>
      </c>
      <c r="H24" s="200" t="s">
        <v>445</v>
      </c>
      <c r="I24" s="215"/>
    </row>
    <row r="25" spans="1:9" ht="94.5" x14ac:dyDescent="0.25">
      <c r="A25" s="201" t="s">
        <v>76</v>
      </c>
      <c r="B25" s="202" t="s">
        <v>131</v>
      </c>
      <c r="C25" s="202" t="s">
        <v>15</v>
      </c>
      <c r="D25" s="202" t="s">
        <v>25</v>
      </c>
      <c r="E25" s="200" t="s">
        <v>295</v>
      </c>
      <c r="F25" s="200" t="s">
        <v>264</v>
      </c>
      <c r="G25" s="213" t="s">
        <v>438</v>
      </c>
      <c r="H25" s="200" t="s">
        <v>446</v>
      </c>
      <c r="I25" s="215"/>
    </row>
    <row r="26" spans="1:9" ht="121.5" x14ac:dyDescent="0.25">
      <c r="A26" s="201" t="s">
        <v>76</v>
      </c>
      <c r="B26" s="202" t="s">
        <v>131</v>
      </c>
      <c r="C26" s="202" t="s">
        <v>15</v>
      </c>
      <c r="D26" s="202" t="s">
        <v>24</v>
      </c>
      <c r="E26" s="200" t="s">
        <v>447</v>
      </c>
      <c r="F26" s="200" t="s">
        <v>187</v>
      </c>
      <c r="G26" s="213" t="s">
        <v>438</v>
      </c>
      <c r="H26" s="200" t="s">
        <v>448</v>
      </c>
      <c r="I26" s="215"/>
    </row>
    <row r="27" spans="1:9" ht="99" customHeight="1" x14ac:dyDescent="0.25">
      <c r="A27" s="201" t="s">
        <v>76</v>
      </c>
      <c r="B27" s="202" t="s">
        <v>131</v>
      </c>
      <c r="C27" s="202" t="s">
        <v>15</v>
      </c>
      <c r="D27" s="202" t="s">
        <v>13</v>
      </c>
      <c r="E27" s="200" t="s">
        <v>296</v>
      </c>
      <c r="F27" s="200" t="s">
        <v>449</v>
      </c>
      <c r="G27" s="212" t="s">
        <v>450</v>
      </c>
      <c r="H27" s="200" t="s">
        <v>451</v>
      </c>
      <c r="I27" s="215"/>
    </row>
    <row r="28" spans="1:9" ht="120" customHeight="1" x14ac:dyDescent="0.25">
      <c r="A28" s="201" t="s">
        <v>76</v>
      </c>
      <c r="B28" s="202" t="s">
        <v>131</v>
      </c>
      <c r="C28" s="202" t="s">
        <v>15</v>
      </c>
      <c r="D28" s="202" t="s">
        <v>26</v>
      </c>
      <c r="E28" s="200" t="s">
        <v>297</v>
      </c>
      <c r="F28" s="200" t="s">
        <v>142</v>
      </c>
      <c r="G28" s="200" t="s">
        <v>452</v>
      </c>
      <c r="H28" s="200" t="s">
        <v>453</v>
      </c>
      <c r="I28" s="215"/>
    </row>
    <row r="29" spans="1:9" ht="212.25" customHeight="1" x14ac:dyDescent="0.25">
      <c r="A29" s="201" t="s">
        <v>76</v>
      </c>
      <c r="B29" s="202" t="s">
        <v>131</v>
      </c>
      <c r="C29" s="202" t="s">
        <v>15</v>
      </c>
      <c r="D29" s="202" t="s">
        <v>27</v>
      </c>
      <c r="E29" s="217" t="s">
        <v>454</v>
      </c>
      <c r="F29" s="200" t="s">
        <v>187</v>
      </c>
      <c r="G29" s="440" t="s">
        <v>603</v>
      </c>
      <c r="H29" s="200" t="s">
        <v>455</v>
      </c>
      <c r="I29" s="215"/>
    </row>
    <row r="30" spans="1:9" ht="74.25" customHeight="1" x14ac:dyDescent="0.25">
      <c r="A30" s="201" t="s">
        <v>76</v>
      </c>
      <c r="B30" s="202" t="s">
        <v>131</v>
      </c>
      <c r="C30" s="202" t="s">
        <v>15</v>
      </c>
      <c r="D30" s="202" t="s">
        <v>48</v>
      </c>
      <c r="E30" s="217" t="s">
        <v>82</v>
      </c>
      <c r="F30" s="200" t="s">
        <v>84</v>
      </c>
      <c r="G30" s="217" t="s">
        <v>456</v>
      </c>
      <c r="H30" s="217" t="s">
        <v>457</v>
      </c>
      <c r="I30" s="215"/>
    </row>
    <row r="31" spans="1:9" ht="90.75" customHeight="1" x14ac:dyDescent="0.25">
      <c r="A31" s="201" t="s">
        <v>76</v>
      </c>
      <c r="B31" s="202" t="s">
        <v>131</v>
      </c>
      <c r="C31" s="202" t="s">
        <v>15</v>
      </c>
      <c r="D31" s="202" t="s">
        <v>168</v>
      </c>
      <c r="E31" s="217" t="s">
        <v>167</v>
      </c>
      <c r="F31" s="217" t="s">
        <v>80</v>
      </c>
      <c r="G31" s="217" t="s">
        <v>456</v>
      </c>
      <c r="H31" s="217" t="s">
        <v>458</v>
      </c>
      <c r="I31" s="215"/>
    </row>
    <row r="32" spans="1:9" ht="159.75" customHeight="1" x14ac:dyDescent="0.25">
      <c r="A32" s="441"/>
      <c r="B32" s="438" t="s">
        <v>131</v>
      </c>
      <c r="C32" s="438" t="s">
        <v>15</v>
      </c>
      <c r="D32" s="438" t="s">
        <v>225</v>
      </c>
      <c r="E32" s="442" t="s">
        <v>608</v>
      </c>
      <c r="F32" s="439" t="s">
        <v>607</v>
      </c>
      <c r="G32" s="442" t="s">
        <v>605</v>
      </c>
      <c r="H32" s="442" t="s">
        <v>606</v>
      </c>
      <c r="I32" s="443"/>
    </row>
    <row r="33" spans="1:9" ht="54" x14ac:dyDescent="0.25">
      <c r="A33" s="197" t="s">
        <v>76</v>
      </c>
      <c r="B33" s="198" t="s">
        <v>131</v>
      </c>
      <c r="C33" s="198" t="s">
        <v>16</v>
      </c>
      <c r="D33" s="198"/>
      <c r="E33" s="218" t="s">
        <v>83</v>
      </c>
      <c r="F33" s="200" t="s">
        <v>187</v>
      </c>
      <c r="G33" s="452" t="s">
        <v>438</v>
      </c>
      <c r="H33" s="482"/>
      <c r="I33" s="201" t="s">
        <v>599</v>
      </c>
    </row>
    <row r="34" spans="1:9" ht="94.5" x14ac:dyDescent="0.25">
      <c r="A34" s="201" t="s">
        <v>76</v>
      </c>
      <c r="B34" s="202" t="s">
        <v>131</v>
      </c>
      <c r="C34" s="202" t="s">
        <v>16</v>
      </c>
      <c r="D34" s="202" t="s">
        <v>15</v>
      </c>
      <c r="E34" s="219" t="s">
        <v>298</v>
      </c>
      <c r="F34" s="200" t="s">
        <v>264</v>
      </c>
      <c r="G34" s="213" t="s">
        <v>438</v>
      </c>
      <c r="H34" s="200" t="s">
        <v>459</v>
      </c>
      <c r="I34" s="215"/>
    </row>
    <row r="35" spans="1:9" ht="98.25" customHeight="1" x14ac:dyDescent="0.25">
      <c r="A35" s="201" t="s">
        <v>76</v>
      </c>
      <c r="B35" s="202" t="s">
        <v>131</v>
      </c>
      <c r="C35" s="202" t="s">
        <v>16</v>
      </c>
      <c r="D35" s="202" t="s">
        <v>16</v>
      </c>
      <c r="E35" s="219" t="s">
        <v>460</v>
      </c>
      <c r="F35" s="200" t="s">
        <v>187</v>
      </c>
      <c r="G35" s="213" t="s">
        <v>438</v>
      </c>
      <c r="H35" s="200" t="s">
        <v>461</v>
      </c>
      <c r="I35" s="215"/>
    </row>
    <row r="36" spans="1:9" ht="89.25" customHeight="1" x14ac:dyDescent="0.25">
      <c r="A36" s="201" t="s">
        <v>76</v>
      </c>
      <c r="B36" s="202" t="s">
        <v>131</v>
      </c>
      <c r="C36" s="202" t="s">
        <v>16</v>
      </c>
      <c r="D36" s="202" t="s">
        <v>17</v>
      </c>
      <c r="E36" s="484" t="s">
        <v>609</v>
      </c>
      <c r="F36" s="200" t="s">
        <v>187</v>
      </c>
      <c r="G36" s="213" t="s">
        <v>438</v>
      </c>
      <c r="H36" s="200" t="s">
        <v>610</v>
      </c>
      <c r="I36" s="215"/>
    </row>
    <row r="37" spans="1:9" ht="61.5" customHeight="1" x14ac:dyDescent="0.25">
      <c r="A37" s="201" t="s">
        <v>76</v>
      </c>
      <c r="B37" s="202" t="s">
        <v>131</v>
      </c>
      <c r="C37" s="202" t="s">
        <v>16</v>
      </c>
      <c r="D37" s="202" t="s">
        <v>18</v>
      </c>
      <c r="E37" s="221" t="s">
        <v>86</v>
      </c>
      <c r="F37" s="200" t="s">
        <v>187</v>
      </c>
      <c r="G37" s="213" t="s">
        <v>456</v>
      </c>
      <c r="H37" s="200" t="s">
        <v>462</v>
      </c>
      <c r="I37" s="215"/>
    </row>
    <row r="38" spans="1:9" ht="57.75" customHeight="1" x14ac:dyDescent="0.25">
      <c r="A38" s="201" t="s">
        <v>76</v>
      </c>
      <c r="B38" s="202" t="s">
        <v>131</v>
      </c>
      <c r="C38" s="202" t="s">
        <v>16</v>
      </c>
      <c r="D38" s="202" t="s">
        <v>25</v>
      </c>
      <c r="E38" s="220" t="s">
        <v>463</v>
      </c>
      <c r="F38" s="200" t="s">
        <v>604</v>
      </c>
      <c r="G38" s="213" t="s">
        <v>456</v>
      </c>
      <c r="H38" s="200" t="s">
        <v>464</v>
      </c>
      <c r="I38" s="215"/>
    </row>
    <row r="39" spans="1:9" ht="52.5" customHeight="1" x14ac:dyDescent="0.25">
      <c r="A39" s="201" t="s">
        <v>76</v>
      </c>
      <c r="B39" s="202" t="s">
        <v>131</v>
      </c>
      <c r="C39" s="202" t="s">
        <v>16</v>
      </c>
      <c r="D39" s="202" t="s">
        <v>24</v>
      </c>
      <c r="E39" s="220" t="s">
        <v>88</v>
      </c>
      <c r="F39" s="200" t="s">
        <v>187</v>
      </c>
      <c r="G39" s="213" t="s">
        <v>438</v>
      </c>
      <c r="H39" s="200" t="s">
        <v>465</v>
      </c>
      <c r="I39" s="215"/>
    </row>
    <row r="40" spans="1:9" ht="48.75" customHeight="1" x14ac:dyDescent="0.25">
      <c r="A40" s="197" t="s">
        <v>76</v>
      </c>
      <c r="B40" s="198" t="s">
        <v>131</v>
      </c>
      <c r="C40" s="198" t="s">
        <v>17</v>
      </c>
      <c r="D40" s="198"/>
      <c r="E40" s="222" t="s">
        <v>89</v>
      </c>
      <c r="F40" s="200" t="s">
        <v>187</v>
      </c>
      <c r="G40" s="213" t="s">
        <v>438</v>
      </c>
      <c r="H40" s="200"/>
      <c r="I40" s="202" t="s">
        <v>466</v>
      </c>
    </row>
    <row r="41" spans="1:9" ht="96.75" customHeight="1" x14ac:dyDescent="0.25">
      <c r="A41" s="201" t="s">
        <v>76</v>
      </c>
      <c r="B41" s="202" t="s">
        <v>131</v>
      </c>
      <c r="C41" s="202" t="s">
        <v>17</v>
      </c>
      <c r="D41" s="202" t="s">
        <v>15</v>
      </c>
      <c r="E41" s="220" t="s">
        <v>90</v>
      </c>
      <c r="F41" s="200" t="s">
        <v>187</v>
      </c>
      <c r="G41" s="213" t="s">
        <v>438</v>
      </c>
      <c r="H41" s="200" t="s">
        <v>467</v>
      </c>
      <c r="I41" s="215"/>
    </row>
    <row r="42" spans="1:9" ht="141.75" customHeight="1" x14ac:dyDescent="0.25">
      <c r="A42" s="201" t="s">
        <v>76</v>
      </c>
      <c r="B42" s="202" t="s">
        <v>131</v>
      </c>
      <c r="C42" s="202" t="s">
        <v>17</v>
      </c>
      <c r="D42" s="202" t="s">
        <v>16</v>
      </c>
      <c r="E42" s="220" t="s">
        <v>91</v>
      </c>
      <c r="F42" s="200" t="s">
        <v>187</v>
      </c>
      <c r="G42" s="213" t="s">
        <v>438</v>
      </c>
      <c r="H42" s="220" t="s">
        <v>468</v>
      </c>
      <c r="I42" s="223"/>
    </row>
    <row r="43" spans="1:9" ht="70.5" customHeight="1" x14ac:dyDescent="0.25">
      <c r="A43" s="201" t="s">
        <v>76</v>
      </c>
      <c r="B43" s="202" t="s">
        <v>131</v>
      </c>
      <c r="C43" s="202" t="s">
        <v>17</v>
      </c>
      <c r="D43" s="202" t="s">
        <v>17</v>
      </c>
      <c r="E43" s="220" t="s">
        <v>151</v>
      </c>
      <c r="F43" s="200" t="s">
        <v>80</v>
      </c>
      <c r="G43" s="213" t="s">
        <v>438</v>
      </c>
      <c r="H43" s="220" t="s">
        <v>469</v>
      </c>
      <c r="I43" s="223"/>
    </row>
    <row r="44" spans="1:9" ht="72.75" customHeight="1" x14ac:dyDescent="0.25">
      <c r="A44" s="201" t="s">
        <v>76</v>
      </c>
      <c r="B44" s="202" t="s">
        <v>131</v>
      </c>
      <c r="C44" s="202" t="s">
        <v>17</v>
      </c>
      <c r="D44" s="202" t="s">
        <v>18</v>
      </c>
      <c r="E44" s="200" t="s">
        <v>470</v>
      </c>
      <c r="F44" s="200" t="s">
        <v>187</v>
      </c>
      <c r="G44" s="213" t="s">
        <v>438</v>
      </c>
      <c r="H44" s="220" t="s">
        <v>471</v>
      </c>
      <c r="I44" s="223"/>
    </row>
    <row r="45" spans="1:9" ht="67.5" x14ac:dyDescent="0.25">
      <c r="A45" s="197" t="s">
        <v>76</v>
      </c>
      <c r="B45" s="198" t="s">
        <v>131</v>
      </c>
      <c r="C45" s="198" t="s">
        <v>18</v>
      </c>
      <c r="D45" s="198"/>
      <c r="E45" s="222" t="s">
        <v>92</v>
      </c>
      <c r="F45" s="200" t="s">
        <v>187</v>
      </c>
      <c r="G45" s="452" t="s">
        <v>438</v>
      </c>
      <c r="H45" s="453"/>
      <c r="I45" s="202" t="s">
        <v>472</v>
      </c>
    </row>
    <row r="46" spans="1:9" s="32" customFormat="1" ht="60" customHeight="1" x14ac:dyDescent="0.25">
      <c r="A46" s="201" t="s">
        <v>76</v>
      </c>
      <c r="B46" s="202" t="s">
        <v>131</v>
      </c>
      <c r="C46" s="202" t="s">
        <v>18</v>
      </c>
      <c r="D46" s="202" t="s">
        <v>15</v>
      </c>
      <c r="E46" s="220" t="s">
        <v>93</v>
      </c>
      <c r="F46" s="200" t="s">
        <v>69</v>
      </c>
      <c r="G46" s="440" t="s">
        <v>603</v>
      </c>
      <c r="H46" s="200" t="s">
        <v>473</v>
      </c>
      <c r="I46" s="215"/>
    </row>
    <row r="47" spans="1:9" ht="60.75" customHeight="1" x14ac:dyDescent="0.25">
      <c r="A47" s="201" t="s">
        <v>76</v>
      </c>
      <c r="B47" s="202" t="s">
        <v>131</v>
      </c>
      <c r="C47" s="202" t="s">
        <v>18</v>
      </c>
      <c r="D47" s="202" t="s">
        <v>16</v>
      </c>
      <c r="E47" s="220" t="s">
        <v>94</v>
      </c>
      <c r="F47" s="217" t="s">
        <v>84</v>
      </c>
      <c r="G47" s="213" t="s">
        <v>438</v>
      </c>
      <c r="H47" s="200" t="s">
        <v>474</v>
      </c>
      <c r="I47" s="215"/>
    </row>
    <row r="48" spans="1:9" ht="131.25" customHeight="1" x14ac:dyDescent="0.25">
      <c r="A48" s="201" t="s">
        <v>76</v>
      </c>
      <c r="B48" s="202" t="s">
        <v>131</v>
      </c>
      <c r="C48" s="202" t="s">
        <v>18</v>
      </c>
      <c r="D48" s="202" t="s">
        <v>17</v>
      </c>
      <c r="E48" s="220" t="s">
        <v>299</v>
      </c>
      <c r="F48" s="200" t="s">
        <v>475</v>
      </c>
      <c r="G48" s="213" t="s">
        <v>438</v>
      </c>
      <c r="H48" s="200" t="s">
        <v>476</v>
      </c>
      <c r="I48" s="215"/>
    </row>
    <row r="49" spans="1:9" s="32" customFormat="1" ht="85.5" customHeight="1" x14ac:dyDescent="0.25">
      <c r="A49" s="201" t="s">
        <v>76</v>
      </c>
      <c r="B49" s="202" t="s">
        <v>131</v>
      </c>
      <c r="C49" s="202" t="s">
        <v>18</v>
      </c>
      <c r="D49" s="202" t="s">
        <v>18</v>
      </c>
      <c r="E49" s="217" t="s">
        <v>129</v>
      </c>
      <c r="F49" s="200" t="s">
        <v>188</v>
      </c>
      <c r="G49" s="440" t="s">
        <v>603</v>
      </c>
      <c r="H49" s="200" t="s">
        <v>477</v>
      </c>
      <c r="I49" s="215"/>
    </row>
    <row r="50" spans="1:9" ht="48.75" customHeight="1" x14ac:dyDescent="0.25">
      <c r="A50" s="201" t="s">
        <v>76</v>
      </c>
      <c r="B50" s="202" t="s">
        <v>131</v>
      </c>
      <c r="C50" s="202" t="s">
        <v>18</v>
      </c>
      <c r="D50" s="202" t="s">
        <v>25</v>
      </c>
      <c r="E50" s="217" t="s">
        <v>478</v>
      </c>
      <c r="F50" s="200" t="s">
        <v>188</v>
      </c>
      <c r="G50" s="213" t="s">
        <v>479</v>
      </c>
      <c r="H50" s="200" t="s">
        <v>480</v>
      </c>
      <c r="I50" s="215"/>
    </row>
    <row r="51" spans="1:9" ht="50.25" customHeight="1" x14ac:dyDescent="0.25">
      <c r="A51" s="197" t="s">
        <v>76</v>
      </c>
      <c r="B51" s="198" t="s">
        <v>132</v>
      </c>
      <c r="C51" s="198"/>
      <c r="D51" s="199"/>
      <c r="E51" s="224" t="s">
        <v>413</v>
      </c>
      <c r="F51" s="200" t="s">
        <v>188</v>
      </c>
      <c r="G51" s="225" t="s">
        <v>481</v>
      </c>
      <c r="H51" s="200"/>
      <c r="I51" s="215"/>
    </row>
    <row r="52" spans="1:9" ht="113.25" customHeight="1" x14ac:dyDescent="0.25">
      <c r="A52" s="197" t="s">
        <v>76</v>
      </c>
      <c r="B52" s="198" t="s">
        <v>132</v>
      </c>
      <c r="C52" s="198" t="s">
        <v>15</v>
      </c>
      <c r="D52" s="199"/>
      <c r="E52" s="224" t="s">
        <v>321</v>
      </c>
      <c r="F52" s="217" t="s">
        <v>414</v>
      </c>
      <c r="G52" s="225" t="s">
        <v>481</v>
      </c>
      <c r="H52" s="200" t="s">
        <v>482</v>
      </c>
      <c r="I52" s="257" t="s">
        <v>483</v>
      </c>
    </row>
    <row r="53" spans="1:9" ht="74.25" customHeight="1" x14ac:dyDescent="0.25">
      <c r="A53" s="201" t="s">
        <v>76</v>
      </c>
      <c r="B53" s="202" t="s">
        <v>132</v>
      </c>
      <c r="C53" s="202" t="s">
        <v>15</v>
      </c>
      <c r="D53" s="202" t="s">
        <v>15</v>
      </c>
      <c r="E53" s="217" t="s">
        <v>484</v>
      </c>
      <c r="F53" s="217" t="s">
        <v>414</v>
      </c>
      <c r="G53" s="225" t="s">
        <v>481</v>
      </c>
      <c r="H53" s="200" t="s">
        <v>485</v>
      </c>
      <c r="I53" s="226"/>
    </row>
    <row r="54" spans="1:9" ht="44.25" customHeight="1" x14ac:dyDescent="0.25">
      <c r="A54" s="197" t="s">
        <v>76</v>
      </c>
      <c r="B54" s="198" t="s">
        <v>132</v>
      </c>
      <c r="C54" s="198" t="s">
        <v>16</v>
      </c>
      <c r="D54" s="198"/>
      <c r="E54" s="224" t="s">
        <v>305</v>
      </c>
      <c r="F54" s="217" t="s">
        <v>188</v>
      </c>
      <c r="G54" s="227" t="s">
        <v>486</v>
      </c>
      <c r="H54" s="200"/>
      <c r="I54" s="226"/>
    </row>
    <row r="55" spans="1:9" ht="50.25" customHeight="1" x14ac:dyDescent="0.25">
      <c r="A55" s="201" t="s">
        <v>76</v>
      </c>
      <c r="B55" s="202" t="s">
        <v>132</v>
      </c>
      <c r="C55" s="202" t="s">
        <v>16</v>
      </c>
      <c r="D55" s="202" t="s">
        <v>15</v>
      </c>
      <c r="E55" s="217" t="s">
        <v>306</v>
      </c>
      <c r="F55" s="217" t="s">
        <v>188</v>
      </c>
      <c r="G55" s="227" t="s">
        <v>487</v>
      </c>
      <c r="H55" s="217" t="s">
        <v>488</v>
      </c>
      <c r="I55" s="226"/>
    </row>
    <row r="56" spans="1:9" ht="44.25" customHeight="1" x14ac:dyDescent="0.25">
      <c r="A56" s="201" t="s">
        <v>76</v>
      </c>
      <c r="B56" s="202" t="s">
        <v>132</v>
      </c>
      <c r="C56" s="202" t="s">
        <v>16</v>
      </c>
      <c r="D56" s="202" t="s">
        <v>16</v>
      </c>
      <c r="E56" s="217" t="s">
        <v>307</v>
      </c>
      <c r="F56" s="228" t="s">
        <v>69</v>
      </c>
      <c r="G56" s="227" t="s">
        <v>489</v>
      </c>
      <c r="H56" s="217" t="s">
        <v>490</v>
      </c>
      <c r="I56" s="226"/>
    </row>
    <row r="57" spans="1:9" ht="58.5" customHeight="1" x14ac:dyDescent="0.25">
      <c r="A57" s="201" t="s">
        <v>76</v>
      </c>
      <c r="B57" s="202" t="s">
        <v>132</v>
      </c>
      <c r="C57" s="202" t="s">
        <v>16</v>
      </c>
      <c r="D57" s="202" t="s">
        <v>17</v>
      </c>
      <c r="E57" s="217" t="s">
        <v>139</v>
      </c>
      <c r="F57" s="217" t="s">
        <v>491</v>
      </c>
      <c r="G57" s="227" t="s">
        <v>492</v>
      </c>
      <c r="H57" s="217" t="s">
        <v>493</v>
      </c>
      <c r="I57" s="226"/>
    </row>
    <row r="58" spans="1:9" ht="75" customHeight="1" x14ac:dyDescent="0.25">
      <c r="A58" s="201" t="s">
        <v>76</v>
      </c>
      <c r="B58" s="202" t="s">
        <v>132</v>
      </c>
      <c r="C58" s="202" t="s">
        <v>16</v>
      </c>
      <c r="D58" s="202" t="s">
        <v>18</v>
      </c>
      <c r="E58" s="217" t="s">
        <v>494</v>
      </c>
      <c r="F58" s="217" t="s">
        <v>491</v>
      </c>
      <c r="G58" s="227" t="s">
        <v>489</v>
      </c>
      <c r="H58" s="217" t="s">
        <v>495</v>
      </c>
      <c r="I58" s="217"/>
    </row>
    <row r="59" spans="1:9" ht="81" x14ac:dyDescent="0.25">
      <c r="A59" s="252" t="s">
        <v>76</v>
      </c>
      <c r="B59" s="253" t="s">
        <v>132</v>
      </c>
      <c r="C59" s="253" t="s">
        <v>17</v>
      </c>
      <c r="D59" s="258"/>
      <c r="E59" s="214" t="s">
        <v>496</v>
      </c>
      <c r="F59" s="229" t="s">
        <v>188</v>
      </c>
      <c r="G59" s="227" t="s">
        <v>497</v>
      </c>
      <c r="H59" s="200"/>
      <c r="I59" s="226" t="s">
        <v>498</v>
      </c>
    </row>
    <row r="60" spans="1:9" ht="168.75" customHeight="1" x14ac:dyDescent="0.25">
      <c r="A60" s="201" t="s">
        <v>76</v>
      </c>
      <c r="B60" s="202" t="s">
        <v>132</v>
      </c>
      <c r="C60" s="202" t="s">
        <v>17</v>
      </c>
      <c r="D60" s="202" t="s">
        <v>15</v>
      </c>
      <c r="E60" s="200" t="s">
        <v>499</v>
      </c>
      <c r="F60" s="229" t="s">
        <v>500</v>
      </c>
      <c r="G60" s="227" t="s">
        <v>497</v>
      </c>
      <c r="H60" s="225" t="s">
        <v>501</v>
      </c>
      <c r="I60" s="201"/>
    </row>
    <row r="61" spans="1:9" ht="47.25" customHeight="1" x14ac:dyDescent="0.25">
      <c r="A61" s="201" t="s">
        <v>76</v>
      </c>
      <c r="B61" s="202" t="s">
        <v>132</v>
      </c>
      <c r="C61" s="202" t="s">
        <v>17</v>
      </c>
      <c r="D61" s="201" t="s">
        <v>16</v>
      </c>
      <c r="E61" s="221" t="s">
        <v>502</v>
      </c>
      <c r="F61" s="229" t="s">
        <v>203</v>
      </c>
      <c r="G61" s="227" t="s">
        <v>497</v>
      </c>
      <c r="H61" s="225" t="s">
        <v>503</v>
      </c>
      <c r="I61" s="215"/>
    </row>
    <row r="62" spans="1:9" ht="108" x14ac:dyDescent="0.25">
      <c r="A62" s="201" t="s">
        <v>76</v>
      </c>
      <c r="B62" s="202" t="s">
        <v>132</v>
      </c>
      <c r="C62" s="202" t="s">
        <v>17</v>
      </c>
      <c r="D62" s="201" t="s">
        <v>17</v>
      </c>
      <c r="E62" s="220" t="s">
        <v>222</v>
      </c>
      <c r="F62" s="229" t="s">
        <v>504</v>
      </c>
      <c r="G62" s="227" t="s">
        <v>497</v>
      </c>
      <c r="H62" s="230" t="s">
        <v>505</v>
      </c>
      <c r="I62" s="201"/>
    </row>
    <row r="63" spans="1:9" ht="140.25" customHeight="1" x14ac:dyDescent="0.25">
      <c r="A63" s="201" t="s">
        <v>76</v>
      </c>
      <c r="B63" s="202" t="s">
        <v>132</v>
      </c>
      <c r="C63" s="202" t="s">
        <v>17</v>
      </c>
      <c r="D63" s="201" t="s">
        <v>18</v>
      </c>
      <c r="E63" s="220" t="s">
        <v>506</v>
      </c>
      <c r="F63" s="200" t="s">
        <v>188</v>
      </c>
      <c r="G63" s="227" t="s">
        <v>67</v>
      </c>
      <c r="H63" s="231" t="s">
        <v>507</v>
      </c>
      <c r="I63" s="215"/>
    </row>
    <row r="64" spans="1:9" ht="94.5" x14ac:dyDescent="0.25">
      <c r="A64" s="201" t="s">
        <v>76</v>
      </c>
      <c r="B64" s="202" t="s">
        <v>132</v>
      </c>
      <c r="C64" s="202" t="s">
        <v>17</v>
      </c>
      <c r="D64" s="201" t="s">
        <v>25</v>
      </c>
      <c r="E64" s="220" t="s">
        <v>218</v>
      </c>
      <c r="F64" s="200" t="s">
        <v>188</v>
      </c>
      <c r="G64" s="227" t="s">
        <v>497</v>
      </c>
      <c r="H64" s="229" t="s">
        <v>508</v>
      </c>
      <c r="I64" s="215"/>
    </row>
    <row r="65" spans="1:9" ht="162" x14ac:dyDescent="0.25">
      <c r="A65" s="201" t="s">
        <v>76</v>
      </c>
      <c r="B65" s="202" t="s">
        <v>132</v>
      </c>
      <c r="C65" s="202" t="s">
        <v>17</v>
      </c>
      <c r="D65" s="201" t="s">
        <v>24</v>
      </c>
      <c r="E65" s="200" t="s">
        <v>509</v>
      </c>
      <c r="F65" s="229" t="s">
        <v>500</v>
      </c>
      <c r="G65" s="227" t="s">
        <v>497</v>
      </c>
      <c r="H65" s="230" t="s">
        <v>510</v>
      </c>
      <c r="I65" s="215"/>
    </row>
    <row r="66" spans="1:9" ht="40.5" x14ac:dyDescent="0.25">
      <c r="A66" s="248" t="s">
        <v>76</v>
      </c>
      <c r="B66" s="249" t="s">
        <v>132</v>
      </c>
      <c r="C66" s="249" t="s">
        <v>17</v>
      </c>
      <c r="D66" s="248" t="s">
        <v>13</v>
      </c>
      <c r="E66" s="200" t="s">
        <v>511</v>
      </c>
      <c r="F66" s="229" t="s">
        <v>188</v>
      </c>
      <c r="G66" s="227" t="s">
        <v>497</v>
      </c>
      <c r="H66" s="230" t="s">
        <v>512</v>
      </c>
      <c r="I66" s="215"/>
    </row>
    <row r="67" spans="1:9" ht="67.5" x14ac:dyDescent="0.25">
      <c r="A67" s="248" t="s">
        <v>76</v>
      </c>
      <c r="B67" s="249" t="s">
        <v>132</v>
      </c>
      <c r="C67" s="249" t="s">
        <v>17</v>
      </c>
      <c r="D67" s="248" t="s">
        <v>26</v>
      </c>
      <c r="E67" s="200" t="s">
        <v>513</v>
      </c>
      <c r="F67" s="229" t="s">
        <v>188</v>
      </c>
      <c r="G67" s="227" t="s">
        <v>497</v>
      </c>
      <c r="H67" s="230" t="s">
        <v>514</v>
      </c>
      <c r="I67" s="215"/>
    </row>
    <row r="68" spans="1:9" ht="40.5" x14ac:dyDescent="0.25">
      <c r="A68" s="248" t="s">
        <v>76</v>
      </c>
      <c r="B68" s="249" t="s">
        <v>132</v>
      </c>
      <c r="C68" s="249" t="s">
        <v>17</v>
      </c>
      <c r="D68" s="248" t="s">
        <v>27</v>
      </c>
      <c r="E68" s="200" t="s">
        <v>515</v>
      </c>
      <c r="F68" s="229" t="s">
        <v>188</v>
      </c>
      <c r="G68" s="227" t="s">
        <v>497</v>
      </c>
      <c r="H68" s="230" t="s">
        <v>516</v>
      </c>
      <c r="I68" s="215"/>
    </row>
    <row r="69" spans="1:9" ht="67.5" x14ac:dyDescent="0.25">
      <c r="A69" s="232" t="s">
        <v>76</v>
      </c>
      <c r="B69" s="253" t="s">
        <v>132</v>
      </c>
      <c r="C69" s="233" t="s">
        <v>18</v>
      </c>
      <c r="D69" s="234"/>
      <c r="E69" s="214" t="s">
        <v>517</v>
      </c>
      <c r="F69" s="229" t="s">
        <v>71</v>
      </c>
      <c r="G69" s="235" t="s">
        <v>497</v>
      </c>
      <c r="H69" s="229"/>
      <c r="I69" s="226" t="s">
        <v>518</v>
      </c>
    </row>
    <row r="70" spans="1:9" ht="43.5" customHeight="1" x14ac:dyDescent="0.25">
      <c r="A70" s="201" t="s">
        <v>76</v>
      </c>
      <c r="B70" s="202" t="s">
        <v>132</v>
      </c>
      <c r="C70" s="202" t="s">
        <v>18</v>
      </c>
      <c r="D70" s="201" t="s">
        <v>15</v>
      </c>
      <c r="E70" s="200" t="s">
        <v>519</v>
      </c>
      <c r="F70" s="217" t="s">
        <v>188</v>
      </c>
      <c r="G70" s="235" t="s">
        <v>497</v>
      </c>
      <c r="H70" s="236" t="s">
        <v>520</v>
      </c>
      <c r="I70" s="226"/>
    </row>
    <row r="71" spans="1:9" ht="72.75" customHeight="1" x14ac:dyDescent="0.25">
      <c r="A71" s="201" t="s">
        <v>76</v>
      </c>
      <c r="B71" s="202" t="s">
        <v>132</v>
      </c>
      <c r="C71" s="202" t="s">
        <v>18</v>
      </c>
      <c r="D71" s="201" t="s">
        <v>16</v>
      </c>
      <c r="E71" s="200" t="s">
        <v>223</v>
      </c>
      <c r="F71" s="217" t="s">
        <v>188</v>
      </c>
      <c r="G71" s="235" t="s">
        <v>497</v>
      </c>
      <c r="H71" s="231" t="s">
        <v>521</v>
      </c>
      <c r="I71" s="226"/>
    </row>
    <row r="72" spans="1:9" ht="110.25" customHeight="1" x14ac:dyDescent="0.25">
      <c r="A72" s="197" t="s">
        <v>76</v>
      </c>
      <c r="B72" s="198" t="s">
        <v>132</v>
      </c>
      <c r="C72" s="198" t="s">
        <v>25</v>
      </c>
      <c r="D72" s="199"/>
      <c r="E72" s="214" t="s">
        <v>522</v>
      </c>
      <c r="F72" s="217" t="s">
        <v>188</v>
      </c>
      <c r="G72" s="235" t="s">
        <v>497</v>
      </c>
      <c r="H72" s="200"/>
      <c r="I72" s="226" t="s">
        <v>523</v>
      </c>
    </row>
    <row r="73" spans="1:9" ht="98.25" customHeight="1" x14ac:dyDescent="0.25">
      <c r="A73" s="201" t="s">
        <v>76</v>
      </c>
      <c r="B73" s="202" t="s">
        <v>132</v>
      </c>
      <c r="C73" s="202" t="s">
        <v>25</v>
      </c>
      <c r="D73" s="201" t="s">
        <v>15</v>
      </c>
      <c r="E73" s="200" t="s">
        <v>524</v>
      </c>
      <c r="F73" s="230" t="s">
        <v>525</v>
      </c>
      <c r="G73" s="235" t="s">
        <v>497</v>
      </c>
      <c r="H73" s="229" t="s">
        <v>526</v>
      </c>
      <c r="I73" s="226"/>
    </row>
    <row r="74" spans="1:9" ht="129" customHeight="1" x14ac:dyDescent="0.25">
      <c r="A74" s="201" t="s">
        <v>76</v>
      </c>
      <c r="B74" s="202" t="s">
        <v>132</v>
      </c>
      <c r="C74" s="202" t="s">
        <v>25</v>
      </c>
      <c r="D74" s="201" t="s">
        <v>16</v>
      </c>
      <c r="E74" s="200" t="s">
        <v>527</v>
      </c>
      <c r="F74" s="217" t="s">
        <v>525</v>
      </c>
      <c r="G74" s="235" t="s">
        <v>497</v>
      </c>
      <c r="H74" s="231" t="s">
        <v>528</v>
      </c>
      <c r="I74" s="226"/>
    </row>
    <row r="75" spans="1:9" ht="129" customHeight="1" x14ac:dyDescent="0.25">
      <c r="A75" s="201" t="s">
        <v>76</v>
      </c>
      <c r="B75" s="202" t="s">
        <v>132</v>
      </c>
      <c r="C75" s="202" t="s">
        <v>25</v>
      </c>
      <c r="D75" s="201" t="s">
        <v>17</v>
      </c>
      <c r="E75" s="237" t="s">
        <v>529</v>
      </c>
      <c r="F75" s="217" t="s">
        <v>525</v>
      </c>
      <c r="G75" s="235" t="s">
        <v>68</v>
      </c>
      <c r="H75" s="231" t="s">
        <v>530</v>
      </c>
      <c r="I75" s="226"/>
    </row>
    <row r="76" spans="1:9" ht="71.25" customHeight="1" x14ac:dyDescent="0.25">
      <c r="A76" s="197" t="s">
        <v>76</v>
      </c>
      <c r="B76" s="198" t="s">
        <v>132</v>
      </c>
      <c r="C76" s="198" t="s">
        <v>24</v>
      </c>
      <c r="D76" s="199"/>
      <c r="E76" s="224" t="s">
        <v>531</v>
      </c>
      <c r="F76" s="217" t="s">
        <v>188</v>
      </c>
      <c r="G76" s="235" t="s">
        <v>497</v>
      </c>
      <c r="H76" s="200"/>
      <c r="I76" s="257" t="s">
        <v>532</v>
      </c>
    </row>
    <row r="77" spans="1:9" ht="126.75" customHeight="1" x14ac:dyDescent="0.25">
      <c r="A77" s="201" t="s">
        <v>76</v>
      </c>
      <c r="B77" s="202" t="s">
        <v>132</v>
      </c>
      <c r="C77" s="202" t="s">
        <v>24</v>
      </c>
      <c r="D77" s="201" t="s">
        <v>15</v>
      </c>
      <c r="E77" s="217" t="s">
        <v>210</v>
      </c>
      <c r="F77" s="217" t="s">
        <v>415</v>
      </c>
      <c r="G77" s="235" t="s">
        <v>497</v>
      </c>
      <c r="H77" s="231" t="s">
        <v>416</v>
      </c>
      <c r="I77" s="226"/>
    </row>
    <row r="78" spans="1:9" ht="97.5" customHeight="1" x14ac:dyDescent="0.25">
      <c r="A78" s="201" t="s">
        <v>76</v>
      </c>
      <c r="B78" s="202" t="s">
        <v>132</v>
      </c>
      <c r="C78" s="202" t="s">
        <v>24</v>
      </c>
      <c r="D78" s="201" t="s">
        <v>16</v>
      </c>
      <c r="E78" s="238" t="s">
        <v>209</v>
      </c>
      <c r="F78" s="217" t="s">
        <v>415</v>
      </c>
      <c r="G78" s="235" t="s">
        <v>497</v>
      </c>
      <c r="H78" s="231" t="s">
        <v>417</v>
      </c>
      <c r="I78" s="226"/>
    </row>
    <row r="79" spans="1:9" ht="90" customHeight="1" x14ac:dyDescent="0.25">
      <c r="A79" s="201" t="s">
        <v>76</v>
      </c>
      <c r="B79" s="202" t="s">
        <v>132</v>
      </c>
      <c r="C79" s="202" t="s">
        <v>24</v>
      </c>
      <c r="D79" s="201" t="s">
        <v>17</v>
      </c>
      <c r="E79" s="238" t="s">
        <v>418</v>
      </c>
      <c r="F79" s="217" t="s">
        <v>419</v>
      </c>
      <c r="G79" s="235" t="s">
        <v>497</v>
      </c>
      <c r="H79" s="229" t="s">
        <v>420</v>
      </c>
      <c r="I79" s="226"/>
    </row>
    <row r="80" spans="1:9" ht="189.75" customHeight="1" x14ac:dyDescent="0.25">
      <c r="A80" s="201" t="s">
        <v>76</v>
      </c>
      <c r="B80" s="202" t="s">
        <v>132</v>
      </c>
      <c r="C80" s="202" t="s">
        <v>24</v>
      </c>
      <c r="D80" s="201" t="s">
        <v>18</v>
      </c>
      <c r="E80" s="238" t="s">
        <v>262</v>
      </c>
      <c r="F80" s="231" t="s">
        <v>533</v>
      </c>
      <c r="G80" s="235" t="s">
        <v>534</v>
      </c>
      <c r="H80" s="230" t="s">
        <v>421</v>
      </c>
      <c r="I80" s="226"/>
    </row>
    <row r="81" spans="1:9" ht="62.25" customHeight="1" x14ac:dyDescent="0.25">
      <c r="A81" s="201" t="s">
        <v>76</v>
      </c>
      <c r="B81" s="202" t="s">
        <v>132</v>
      </c>
      <c r="C81" s="202" t="s">
        <v>24</v>
      </c>
      <c r="D81" s="201" t="s">
        <v>25</v>
      </c>
      <c r="E81" s="217" t="s">
        <v>578</v>
      </c>
      <c r="F81" s="217" t="s">
        <v>188</v>
      </c>
      <c r="G81" s="235" t="s">
        <v>497</v>
      </c>
      <c r="H81" s="217" t="s">
        <v>417</v>
      </c>
      <c r="I81" s="226"/>
    </row>
    <row r="82" spans="1:9" ht="213" customHeight="1" x14ac:dyDescent="0.25">
      <c r="A82" s="201" t="s">
        <v>76</v>
      </c>
      <c r="B82" s="202" t="s">
        <v>132</v>
      </c>
      <c r="C82" s="202" t="s">
        <v>24</v>
      </c>
      <c r="D82" s="201" t="s">
        <v>24</v>
      </c>
      <c r="E82" s="217" t="s">
        <v>240</v>
      </c>
      <c r="F82" s="229" t="s">
        <v>422</v>
      </c>
      <c r="G82" s="235" t="s">
        <v>497</v>
      </c>
      <c r="H82" s="231" t="s">
        <v>535</v>
      </c>
      <c r="I82" s="226"/>
    </row>
    <row r="83" spans="1:9" ht="171" customHeight="1" x14ac:dyDescent="0.25">
      <c r="A83" s="201" t="s">
        <v>76</v>
      </c>
      <c r="B83" s="202" t="s">
        <v>132</v>
      </c>
      <c r="C83" s="202" t="s">
        <v>24</v>
      </c>
      <c r="D83" s="201" t="s">
        <v>13</v>
      </c>
      <c r="E83" s="217" t="s">
        <v>577</v>
      </c>
      <c r="F83" s="229" t="s">
        <v>423</v>
      </c>
      <c r="G83" s="235" t="s">
        <v>497</v>
      </c>
      <c r="H83" s="231" t="s">
        <v>536</v>
      </c>
      <c r="I83" s="226"/>
    </row>
    <row r="84" spans="1:9" ht="120" customHeight="1" x14ac:dyDescent="0.25">
      <c r="A84" s="201" t="s">
        <v>76</v>
      </c>
      <c r="B84" s="202" t="s">
        <v>132</v>
      </c>
      <c r="C84" s="202" t="s">
        <v>24</v>
      </c>
      <c r="D84" s="201" t="s">
        <v>26</v>
      </c>
      <c r="E84" s="238" t="s">
        <v>424</v>
      </c>
      <c r="F84" s="217" t="s">
        <v>188</v>
      </c>
      <c r="G84" s="235" t="s">
        <v>497</v>
      </c>
      <c r="H84" s="238" t="s">
        <v>425</v>
      </c>
      <c r="I84" s="226"/>
    </row>
    <row r="85" spans="1:9" ht="283.5" x14ac:dyDescent="0.25">
      <c r="A85" s="201" t="s">
        <v>76</v>
      </c>
      <c r="B85" s="202" t="s">
        <v>132</v>
      </c>
      <c r="C85" s="202" t="s">
        <v>24</v>
      </c>
      <c r="D85" s="201" t="s">
        <v>27</v>
      </c>
      <c r="E85" s="217" t="s">
        <v>263</v>
      </c>
      <c r="F85" s="217" t="s">
        <v>426</v>
      </c>
      <c r="G85" s="235" t="s">
        <v>497</v>
      </c>
      <c r="H85" s="217" t="s">
        <v>537</v>
      </c>
      <c r="I85" s="226"/>
    </row>
    <row r="86" spans="1:9" ht="162" x14ac:dyDescent="0.25">
      <c r="A86" s="201" t="s">
        <v>76</v>
      </c>
      <c r="B86" s="202" t="s">
        <v>132</v>
      </c>
      <c r="C86" s="202" t="s">
        <v>24</v>
      </c>
      <c r="D86" s="201" t="s">
        <v>48</v>
      </c>
      <c r="E86" s="217" t="s">
        <v>213</v>
      </c>
      <c r="F86" s="229" t="s">
        <v>426</v>
      </c>
      <c r="G86" s="235" t="s">
        <v>489</v>
      </c>
      <c r="H86" s="231" t="s">
        <v>538</v>
      </c>
      <c r="I86" s="226"/>
    </row>
    <row r="87" spans="1:9" ht="70.5" customHeight="1" x14ac:dyDescent="0.25">
      <c r="A87" s="201" t="s">
        <v>76</v>
      </c>
      <c r="B87" s="202" t="s">
        <v>132</v>
      </c>
      <c r="C87" s="202" t="s">
        <v>24</v>
      </c>
      <c r="D87" s="201" t="s">
        <v>168</v>
      </c>
      <c r="E87" s="217" t="s">
        <v>139</v>
      </c>
      <c r="F87" s="230" t="s">
        <v>427</v>
      </c>
      <c r="G87" s="235" t="s">
        <v>497</v>
      </c>
      <c r="H87" s="231" t="s">
        <v>430</v>
      </c>
      <c r="I87" s="226"/>
    </row>
    <row r="88" spans="1:9" ht="98.25" customHeight="1" x14ac:dyDescent="0.25">
      <c r="A88" s="201" t="s">
        <v>76</v>
      </c>
      <c r="B88" s="202" t="s">
        <v>132</v>
      </c>
      <c r="C88" s="202" t="s">
        <v>24</v>
      </c>
      <c r="D88" s="201" t="s">
        <v>225</v>
      </c>
      <c r="E88" s="217" t="s">
        <v>241</v>
      </c>
      <c r="F88" s="230" t="s">
        <v>427</v>
      </c>
      <c r="G88" s="235" t="s">
        <v>497</v>
      </c>
      <c r="H88" s="231" t="s">
        <v>539</v>
      </c>
      <c r="I88" s="226"/>
    </row>
    <row r="89" spans="1:9" ht="47.25" customHeight="1" x14ac:dyDescent="0.25">
      <c r="A89" s="201" t="s">
        <v>76</v>
      </c>
      <c r="B89" s="202" t="s">
        <v>132</v>
      </c>
      <c r="C89" s="202" t="s">
        <v>24</v>
      </c>
      <c r="D89" s="201" t="s">
        <v>226</v>
      </c>
      <c r="E89" s="217" t="s">
        <v>206</v>
      </c>
      <c r="F89" s="230" t="s">
        <v>71</v>
      </c>
      <c r="G89" s="235" t="s">
        <v>67</v>
      </c>
      <c r="H89" s="217" t="s">
        <v>584</v>
      </c>
      <c r="I89" s="226"/>
    </row>
    <row r="90" spans="1:9" ht="99.75" customHeight="1" x14ac:dyDescent="0.25">
      <c r="A90" s="201" t="s">
        <v>76</v>
      </c>
      <c r="B90" s="202" t="s">
        <v>132</v>
      </c>
      <c r="C90" s="202" t="s">
        <v>24</v>
      </c>
      <c r="D90" s="201" t="s">
        <v>227</v>
      </c>
      <c r="E90" s="217" t="s">
        <v>241</v>
      </c>
      <c r="F90" s="230" t="s">
        <v>427</v>
      </c>
      <c r="G90" s="235" t="s">
        <v>67</v>
      </c>
      <c r="H90" s="231" t="s">
        <v>585</v>
      </c>
      <c r="I90" s="226"/>
    </row>
    <row r="91" spans="1:9" ht="88.5" customHeight="1" x14ac:dyDescent="0.25">
      <c r="A91" s="201" t="s">
        <v>76</v>
      </c>
      <c r="B91" s="202" t="s">
        <v>132</v>
      </c>
      <c r="C91" s="202" t="s">
        <v>24</v>
      </c>
      <c r="D91" s="201" t="s">
        <v>228</v>
      </c>
      <c r="E91" s="217" t="s">
        <v>428</v>
      </c>
      <c r="F91" s="230" t="s">
        <v>188</v>
      </c>
      <c r="G91" s="235" t="s">
        <v>497</v>
      </c>
      <c r="H91" s="230" t="s">
        <v>429</v>
      </c>
      <c r="I91" s="226"/>
    </row>
    <row r="92" spans="1:9" ht="157.5" customHeight="1" x14ac:dyDescent="0.25">
      <c r="A92" s="201" t="s">
        <v>76</v>
      </c>
      <c r="B92" s="202" t="s">
        <v>132</v>
      </c>
      <c r="C92" s="202" t="s">
        <v>24</v>
      </c>
      <c r="D92" s="201" t="s">
        <v>229</v>
      </c>
      <c r="E92" s="238" t="s">
        <v>540</v>
      </c>
      <c r="F92" s="230" t="s">
        <v>541</v>
      </c>
      <c r="G92" s="235" t="s">
        <v>489</v>
      </c>
      <c r="H92" s="230" t="s">
        <v>542</v>
      </c>
      <c r="I92" s="226"/>
    </row>
    <row r="93" spans="1:9" ht="409.5" customHeight="1" x14ac:dyDescent="0.25">
      <c r="A93" s="201" t="s">
        <v>76</v>
      </c>
      <c r="B93" s="202" t="s">
        <v>132</v>
      </c>
      <c r="C93" s="202" t="s">
        <v>24</v>
      </c>
      <c r="D93" s="212">
        <v>17</v>
      </c>
      <c r="E93" s="217" t="s">
        <v>207</v>
      </c>
      <c r="F93" s="217" t="s">
        <v>543</v>
      </c>
      <c r="G93" s="235" t="s">
        <v>67</v>
      </c>
      <c r="H93" s="231" t="s">
        <v>544</v>
      </c>
      <c r="I93" s="226"/>
    </row>
    <row r="94" spans="1:9" ht="88.5" customHeight="1" x14ac:dyDescent="0.25">
      <c r="A94" s="201" t="s">
        <v>76</v>
      </c>
      <c r="B94" s="202" t="s">
        <v>132</v>
      </c>
      <c r="C94" s="202" t="s">
        <v>24</v>
      </c>
      <c r="D94" s="212">
        <v>18</v>
      </c>
      <c r="E94" s="250" t="s">
        <v>545</v>
      </c>
      <c r="F94" s="217" t="s">
        <v>543</v>
      </c>
      <c r="G94" s="235" t="s">
        <v>68</v>
      </c>
      <c r="H94" s="217" t="s">
        <v>546</v>
      </c>
      <c r="I94" s="226"/>
    </row>
    <row r="95" spans="1:9" s="241" customFormat="1" ht="78" customHeight="1" x14ac:dyDescent="0.25">
      <c r="A95" s="201" t="s">
        <v>76</v>
      </c>
      <c r="B95" s="202" t="s">
        <v>132</v>
      </c>
      <c r="C95" s="202" t="s">
        <v>24</v>
      </c>
      <c r="D95" s="212">
        <v>19</v>
      </c>
      <c r="E95" s="250" t="s">
        <v>579</v>
      </c>
      <c r="F95" s="217" t="s">
        <v>543</v>
      </c>
      <c r="G95" s="235" t="s">
        <v>479</v>
      </c>
      <c r="H95" s="217" t="s">
        <v>580</v>
      </c>
      <c r="I95" s="226" t="s">
        <v>581</v>
      </c>
    </row>
    <row r="96" spans="1:9" s="242" customFormat="1" ht="57.75" customHeight="1" x14ac:dyDescent="0.25">
      <c r="A96" s="197" t="s">
        <v>76</v>
      </c>
      <c r="B96" s="198" t="s">
        <v>147</v>
      </c>
      <c r="C96" s="198"/>
      <c r="D96" s="198"/>
      <c r="E96" s="254" t="s">
        <v>157</v>
      </c>
      <c r="F96" s="200" t="s">
        <v>188</v>
      </c>
      <c r="G96" s="235" t="s">
        <v>438</v>
      </c>
      <c r="H96" s="230"/>
      <c r="I96" s="257"/>
    </row>
    <row r="97" spans="1:9" s="242" customFormat="1" ht="67.5" x14ac:dyDescent="0.25">
      <c r="A97" s="554" t="s">
        <v>76</v>
      </c>
      <c r="B97" s="556" t="s">
        <v>147</v>
      </c>
      <c r="C97" s="556" t="s">
        <v>15</v>
      </c>
      <c r="D97" s="556"/>
      <c r="E97" s="558" t="s">
        <v>311</v>
      </c>
      <c r="F97" s="200" t="s">
        <v>547</v>
      </c>
      <c r="G97" s="235" t="s">
        <v>548</v>
      </c>
      <c r="H97" s="560" t="s">
        <v>549</v>
      </c>
      <c r="I97" s="562" t="s">
        <v>550</v>
      </c>
    </row>
    <row r="98" spans="1:9" s="242" customFormat="1" ht="40.5" x14ac:dyDescent="0.25">
      <c r="A98" s="555"/>
      <c r="B98" s="557"/>
      <c r="C98" s="557"/>
      <c r="D98" s="557"/>
      <c r="E98" s="559"/>
      <c r="F98" s="200" t="s">
        <v>188</v>
      </c>
      <c r="G98" s="235" t="s">
        <v>456</v>
      </c>
      <c r="H98" s="561"/>
      <c r="I98" s="563"/>
    </row>
    <row r="99" spans="1:9" s="242" customFormat="1" ht="54" x14ac:dyDescent="0.25">
      <c r="A99" s="562" t="s">
        <v>76</v>
      </c>
      <c r="B99" s="566" t="s">
        <v>147</v>
      </c>
      <c r="C99" s="566" t="s">
        <v>15</v>
      </c>
      <c r="D99" s="566" t="s">
        <v>15</v>
      </c>
      <c r="E99" s="217" t="s">
        <v>551</v>
      </c>
      <c r="F99" s="200" t="s">
        <v>99</v>
      </c>
      <c r="G99" s="235" t="s">
        <v>65</v>
      </c>
      <c r="H99" s="568" t="s">
        <v>552</v>
      </c>
      <c r="I99" s="562"/>
    </row>
    <row r="100" spans="1:9" s="242" customFormat="1" ht="117" customHeight="1" x14ac:dyDescent="0.25">
      <c r="A100" s="563"/>
      <c r="B100" s="567"/>
      <c r="C100" s="567"/>
      <c r="D100" s="567"/>
      <c r="E100" s="217" t="s">
        <v>276</v>
      </c>
      <c r="F100" s="200" t="s">
        <v>188</v>
      </c>
      <c r="G100" s="235" t="s">
        <v>456</v>
      </c>
      <c r="H100" s="569"/>
      <c r="I100" s="563"/>
    </row>
    <row r="101" spans="1:9" s="242" customFormat="1" ht="40.5" x14ac:dyDescent="0.25">
      <c r="A101" s="562" t="s">
        <v>76</v>
      </c>
      <c r="B101" s="566" t="s">
        <v>147</v>
      </c>
      <c r="C101" s="566" t="s">
        <v>15</v>
      </c>
      <c r="D101" s="566" t="s">
        <v>16</v>
      </c>
      <c r="E101" s="217" t="s">
        <v>553</v>
      </c>
      <c r="F101" s="200" t="s">
        <v>99</v>
      </c>
      <c r="G101" s="235" t="s">
        <v>65</v>
      </c>
      <c r="H101" s="568" t="s">
        <v>552</v>
      </c>
      <c r="I101" s="226"/>
    </row>
    <row r="102" spans="1:9" s="242" customFormat="1" ht="156.75" customHeight="1" x14ac:dyDescent="0.25">
      <c r="A102" s="563"/>
      <c r="B102" s="567"/>
      <c r="C102" s="567"/>
      <c r="D102" s="567"/>
      <c r="E102" s="230" t="s">
        <v>554</v>
      </c>
      <c r="F102" s="200" t="s">
        <v>555</v>
      </c>
      <c r="G102" s="235" t="s">
        <v>556</v>
      </c>
      <c r="H102" s="569"/>
      <c r="I102" s="564"/>
    </row>
    <row r="103" spans="1:9" s="242" customFormat="1" ht="44.25" customHeight="1" x14ac:dyDescent="0.25">
      <c r="A103" s="201">
        <v>39</v>
      </c>
      <c r="B103" s="202">
        <v>3</v>
      </c>
      <c r="C103" s="202" t="s">
        <v>15</v>
      </c>
      <c r="D103" s="202" t="s">
        <v>17</v>
      </c>
      <c r="E103" s="230" t="s">
        <v>199</v>
      </c>
      <c r="F103" s="200" t="s">
        <v>188</v>
      </c>
      <c r="G103" s="235" t="s">
        <v>456</v>
      </c>
      <c r="H103" s="217" t="s">
        <v>552</v>
      </c>
      <c r="I103" s="565"/>
    </row>
    <row r="104" spans="1:9" s="242" customFormat="1" ht="54" x14ac:dyDescent="0.25">
      <c r="A104" s="562" t="s">
        <v>76</v>
      </c>
      <c r="B104" s="566" t="s">
        <v>147</v>
      </c>
      <c r="C104" s="566" t="s">
        <v>15</v>
      </c>
      <c r="D104" s="566" t="s">
        <v>18</v>
      </c>
      <c r="E104" s="230" t="s">
        <v>557</v>
      </c>
      <c r="F104" s="200" t="s">
        <v>99</v>
      </c>
      <c r="G104" s="235" t="s">
        <v>65</v>
      </c>
      <c r="H104" s="560" t="s">
        <v>552</v>
      </c>
      <c r="I104" s="251"/>
    </row>
    <row r="105" spans="1:9" s="242" customFormat="1" ht="84" customHeight="1" x14ac:dyDescent="0.25">
      <c r="A105" s="563"/>
      <c r="B105" s="567"/>
      <c r="C105" s="567"/>
      <c r="D105" s="567"/>
      <c r="E105" s="230" t="s">
        <v>558</v>
      </c>
      <c r="F105" s="200" t="s">
        <v>188</v>
      </c>
      <c r="G105" s="212" t="s">
        <v>456</v>
      </c>
      <c r="H105" s="561"/>
      <c r="I105" s="226"/>
    </row>
    <row r="106" spans="1:9" s="242" customFormat="1" ht="43.5" customHeight="1" x14ac:dyDescent="0.25">
      <c r="A106" s="562" t="s">
        <v>76</v>
      </c>
      <c r="B106" s="566" t="s">
        <v>147</v>
      </c>
      <c r="C106" s="566" t="s">
        <v>15</v>
      </c>
      <c r="D106" s="566" t="s">
        <v>25</v>
      </c>
      <c r="E106" s="230" t="s">
        <v>312</v>
      </c>
      <c r="F106" s="200" t="s">
        <v>99</v>
      </c>
      <c r="G106" s="212" t="s">
        <v>65</v>
      </c>
      <c r="H106" s="560" t="s">
        <v>552</v>
      </c>
      <c r="I106" s="226"/>
    </row>
    <row r="107" spans="1:9" s="242" customFormat="1" ht="44.25" customHeight="1" x14ac:dyDescent="0.25">
      <c r="A107" s="563"/>
      <c r="B107" s="567"/>
      <c r="C107" s="567"/>
      <c r="D107" s="567"/>
      <c r="E107" s="230" t="s">
        <v>559</v>
      </c>
      <c r="F107" s="200" t="s">
        <v>188</v>
      </c>
      <c r="G107" s="235" t="s">
        <v>456</v>
      </c>
      <c r="H107" s="561"/>
      <c r="I107" s="226"/>
    </row>
    <row r="108" spans="1:9" s="242" customFormat="1" ht="54" x14ac:dyDescent="0.25">
      <c r="A108" s="201" t="s">
        <v>76</v>
      </c>
      <c r="B108" s="202" t="s">
        <v>147</v>
      </c>
      <c r="C108" s="202" t="s">
        <v>15</v>
      </c>
      <c r="D108" s="202" t="s">
        <v>24</v>
      </c>
      <c r="E108" s="200" t="s">
        <v>158</v>
      </c>
      <c r="F108" s="200" t="s">
        <v>71</v>
      </c>
      <c r="G108" s="235" t="s">
        <v>438</v>
      </c>
      <c r="H108" s="219" t="s">
        <v>560</v>
      </c>
      <c r="I108" s="226"/>
    </row>
    <row r="109" spans="1:9" s="242" customFormat="1" ht="54" x14ac:dyDescent="0.25">
      <c r="A109" s="201" t="s">
        <v>76</v>
      </c>
      <c r="B109" s="202" t="s">
        <v>147</v>
      </c>
      <c r="C109" s="202" t="s">
        <v>15</v>
      </c>
      <c r="D109" s="202" t="s">
        <v>13</v>
      </c>
      <c r="E109" s="200" t="s">
        <v>163</v>
      </c>
      <c r="F109" s="200" t="s">
        <v>71</v>
      </c>
      <c r="G109" s="235" t="s">
        <v>438</v>
      </c>
      <c r="H109" s="219" t="s">
        <v>560</v>
      </c>
      <c r="I109" s="226"/>
    </row>
    <row r="110" spans="1:9" s="242" customFormat="1" ht="84" customHeight="1" x14ac:dyDescent="0.25">
      <c r="A110" s="201" t="s">
        <v>76</v>
      </c>
      <c r="B110" s="202" t="s">
        <v>147</v>
      </c>
      <c r="C110" s="202" t="s">
        <v>15</v>
      </c>
      <c r="D110" s="202" t="s">
        <v>26</v>
      </c>
      <c r="E110" s="225" t="s">
        <v>198</v>
      </c>
      <c r="F110" s="200" t="s">
        <v>188</v>
      </c>
      <c r="G110" s="235" t="s">
        <v>561</v>
      </c>
      <c r="H110" s="225" t="s">
        <v>549</v>
      </c>
      <c r="I110" s="226"/>
    </row>
    <row r="111" spans="1:9" s="242" customFormat="1" ht="102" customHeight="1" x14ac:dyDescent="0.25">
      <c r="A111" s="201" t="s">
        <v>76</v>
      </c>
      <c r="B111" s="202" t="s">
        <v>147</v>
      </c>
      <c r="C111" s="202" t="s">
        <v>15</v>
      </c>
      <c r="D111" s="201" t="s">
        <v>27</v>
      </c>
      <c r="E111" s="230" t="s">
        <v>597</v>
      </c>
      <c r="F111" s="200" t="s">
        <v>188</v>
      </c>
      <c r="G111" s="235" t="s">
        <v>456</v>
      </c>
      <c r="H111" s="225" t="s">
        <v>549</v>
      </c>
      <c r="I111" s="226"/>
    </row>
    <row r="112" spans="1:9" s="242" customFormat="1" ht="43.5" customHeight="1" x14ac:dyDescent="0.25">
      <c r="A112" s="562" t="s">
        <v>76</v>
      </c>
      <c r="B112" s="566" t="s">
        <v>147</v>
      </c>
      <c r="C112" s="566" t="s">
        <v>15</v>
      </c>
      <c r="D112" s="562" t="s">
        <v>48</v>
      </c>
      <c r="E112" s="570" t="s">
        <v>562</v>
      </c>
      <c r="F112" s="200" t="s">
        <v>99</v>
      </c>
      <c r="G112" s="235" t="s">
        <v>65</v>
      </c>
      <c r="H112" s="560" t="s">
        <v>549</v>
      </c>
      <c r="I112" s="226"/>
    </row>
    <row r="113" spans="1:9" s="242" customFormat="1" ht="115.5" customHeight="1" x14ac:dyDescent="0.25">
      <c r="A113" s="563"/>
      <c r="B113" s="567"/>
      <c r="C113" s="567"/>
      <c r="D113" s="563"/>
      <c r="E113" s="571"/>
      <c r="F113" s="225" t="s">
        <v>188</v>
      </c>
      <c r="G113" s="235" t="s">
        <v>563</v>
      </c>
      <c r="H113" s="561"/>
      <c r="I113" s="226"/>
    </row>
    <row r="114" spans="1:9" s="242" customFormat="1" ht="225" customHeight="1" x14ac:dyDescent="0.25">
      <c r="A114" s="201" t="s">
        <v>76</v>
      </c>
      <c r="B114" s="202" t="s">
        <v>147</v>
      </c>
      <c r="C114" s="202" t="s">
        <v>15</v>
      </c>
      <c r="D114" s="201" t="s">
        <v>168</v>
      </c>
      <c r="E114" s="230" t="s">
        <v>314</v>
      </c>
      <c r="F114" s="225" t="s">
        <v>188</v>
      </c>
      <c r="G114" s="235" t="s">
        <v>563</v>
      </c>
      <c r="H114" s="225" t="s">
        <v>549</v>
      </c>
      <c r="I114" s="226"/>
    </row>
    <row r="115" spans="1:9" s="242" customFormat="1" ht="41.25" customHeight="1" x14ac:dyDescent="0.25">
      <c r="A115" s="201" t="s">
        <v>76</v>
      </c>
      <c r="B115" s="202" t="s">
        <v>147</v>
      </c>
      <c r="C115" s="202" t="s">
        <v>15</v>
      </c>
      <c r="D115" s="201" t="s">
        <v>225</v>
      </c>
      <c r="E115" s="230" t="s">
        <v>201</v>
      </c>
      <c r="F115" s="225" t="s">
        <v>188</v>
      </c>
      <c r="G115" s="235" t="s">
        <v>563</v>
      </c>
      <c r="H115" s="225" t="s">
        <v>549</v>
      </c>
      <c r="I115" s="226"/>
    </row>
    <row r="116" spans="1:9" s="242" customFormat="1" ht="54" x14ac:dyDescent="0.25">
      <c r="A116" s="197" t="s">
        <v>76</v>
      </c>
      <c r="B116" s="198" t="s">
        <v>147</v>
      </c>
      <c r="C116" s="198" t="s">
        <v>16</v>
      </c>
      <c r="D116" s="197"/>
      <c r="E116" s="214" t="s">
        <v>152</v>
      </c>
      <c r="F116" s="200" t="s">
        <v>188</v>
      </c>
      <c r="G116" s="235" t="s">
        <v>438</v>
      </c>
      <c r="H116" s="225"/>
      <c r="I116" s="235" t="s">
        <v>564</v>
      </c>
    </row>
    <row r="117" spans="1:9" s="242" customFormat="1" ht="96.75" customHeight="1" x14ac:dyDescent="0.25">
      <c r="A117" s="201" t="s">
        <v>76</v>
      </c>
      <c r="B117" s="202" t="s">
        <v>147</v>
      </c>
      <c r="C117" s="202" t="s">
        <v>16</v>
      </c>
      <c r="D117" s="201" t="s">
        <v>15</v>
      </c>
      <c r="E117" s="230" t="s">
        <v>153</v>
      </c>
      <c r="F117" s="200" t="s">
        <v>449</v>
      </c>
      <c r="G117" s="235" t="s">
        <v>450</v>
      </c>
      <c r="H117" s="230" t="s">
        <v>560</v>
      </c>
      <c r="I117" s="226"/>
    </row>
    <row r="118" spans="1:9" s="242" customFormat="1" ht="72.75" customHeight="1" x14ac:dyDescent="0.25">
      <c r="A118" s="201" t="s">
        <v>76</v>
      </c>
      <c r="B118" s="202" t="s">
        <v>147</v>
      </c>
      <c r="C118" s="202" t="s">
        <v>16</v>
      </c>
      <c r="D118" s="201" t="s">
        <v>16</v>
      </c>
      <c r="E118" s="200" t="s">
        <v>154</v>
      </c>
      <c r="F118" s="220" t="s">
        <v>565</v>
      </c>
      <c r="G118" s="235" t="s">
        <v>492</v>
      </c>
      <c r="H118" s="230" t="s">
        <v>560</v>
      </c>
      <c r="I118" s="226"/>
    </row>
    <row r="119" spans="1:9" s="242" customFormat="1" ht="84.75" customHeight="1" x14ac:dyDescent="0.25">
      <c r="A119" s="562" t="s">
        <v>76</v>
      </c>
      <c r="B119" s="566" t="s">
        <v>147</v>
      </c>
      <c r="C119" s="566" t="s">
        <v>16</v>
      </c>
      <c r="D119" s="562" t="s">
        <v>17</v>
      </c>
      <c r="E119" s="230" t="s">
        <v>197</v>
      </c>
      <c r="F119" s="560" t="s">
        <v>71</v>
      </c>
      <c r="G119" s="235" t="s">
        <v>66</v>
      </c>
      <c r="H119" s="560" t="s">
        <v>560</v>
      </c>
      <c r="I119" s="226"/>
    </row>
    <row r="120" spans="1:9" s="242" customFormat="1" ht="100.5" customHeight="1" x14ac:dyDescent="0.25">
      <c r="A120" s="563"/>
      <c r="B120" s="567"/>
      <c r="C120" s="567"/>
      <c r="D120" s="563"/>
      <c r="E120" s="230" t="s">
        <v>566</v>
      </c>
      <c r="F120" s="561"/>
      <c r="G120" s="235" t="s">
        <v>567</v>
      </c>
      <c r="H120" s="561"/>
      <c r="I120" s="226"/>
    </row>
    <row r="121" spans="1:9" s="242" customFormat="1" ht="101.25" customHeight="1" x14ac:dyDescent="0.25">
      <c r="A121" s="201" t="s">
        <v>76</v>
      </c>
      <c r="B121" s="202" t="s">
        <v>147</v>
      </c>
      <c r="C121" s="202" t="s">
        <v>16</v>
      </c>
      <c r="D121" s="201" t="s">
        <v>18</v>
      </c>
      <c r="E121" s="230" t="s">
        <v>568</v>
      </c>
      <c r="F121" s="230" t="s">
        <v>569</v>
      </c>
      <c r="G121" s="235" t="s">
        <v>456</v>
      </c>
      <c r="H121" s="230" t="s">
        <v>560</v>
      </c>
      <c r="I121" s="226"/>
    </row>
    <row r="122" spans="1:9" s="242" customFormat="1" ht="81.75" x14ac:dyDescent="0.25">
      <c r="A122" s="201" t="s">
        <v>76</v>
      </c>
      <c r="B122" s="202" t="s">
        <v>147</v>
      </c>
      <c r="C122" s="202" t="s">
        <v>16</v>
      </c>
      <c r="D122" s="201" t="s">
        <v>25</v>
      </c>
      <c r="E122" s="239" t="s">
        <v>277</v>
      </c>
      <c r="F122" s="230" t="s">
        <v>71</v>
      </c>
      <c r="G122" s="235" t="s">
        <v>456</v>
      </c>
      <c r="H122" s="230" t="s">
        <v>560</v>
      </c>
      <c r="I122" s="226"/>
    </row>
    <row r="123" spans="1:9" s="242" customFormat="1" ht="125.25" customHeight="1" x14ac:dyDescent="0.25">
      <c r="A123" s="201" t="s">
        <v>76</v>
      </c>
      <c r="B123" s="202" t="s">
        <v>147</v>
      </c>
      <c r="C123" s="202" t="s">
        <v>16</v>
      </c>
      <c r="D123" s="201" t="s">
        <v>24</v>
      </c>
      <c r="E123" s="239" t="s">
        <v>586</v>
      </c>
      <c r="F123" s="230" t="s">
        <v>71</v>
      </c>
      <c r="G123" s="235" t="s">
        <v>456</v>
      </c>
      <c r="H123" s="230" t="s">
        <v>560</v>
      </c>
      <c r="I123" s="226"/>
    </row>
    <row r="124" spans="1:9" s="242" customFormat="1" ht="68.25" x14ac:dyDescent="0.25">
      <c r="A124" s="201" t="s">
        <v>76</v>
      </c>
      <c r="B124" s="202" t="s">
        <v>147</v>
      </c>
      <c r="C124" s="202" t="s">
        <v>16</v>
      </c>
      <c r="D124" s="201" t="s">
        <v>13</v>
      </c>
      <c r="E124" s="239" t="s">
        <v>271</v>
      </c>
      <c r="F124" s="230" t="s">
        <v>71</v>
      </c>
      <c r="G124" s="235" t="s">
        <v>570</v>
      </c>
      <c r="H124" s="230" t="s">
        <v>560</v>
      </c>
      <c r="I124" s="226"/>
    </row>
    <row r="125" spans="1:9" s="242" customFormat="1" ht="81.75" x14ac:dyDescent="0.25">
      <c r="A125" s="201" t="s">
        <v>76</v>
      </c>
      <c r="B125" s="202" t="s">
        <v>147</v>
      </c>
      <c r="C125" s="202" t="s">
        <v>16</v>
      </c>
      <c r="D125" s="201" t="s">
        <v>26</v>
      </c>
      <c r="E125" s="240" t="s">
        <v>272</v>
      </c>
      <c r="F125" s="230" t="s">
        <v>71</v>
      </c>
      <c r="G125" s="235" t="s">
        <v>563</v>
      </c>
      <c r="H125" s="230" t="s">
        <v>560</v>
      </c>
      <c r="I125" s="226"/>
    </row>
    <row r="126" spans="1:9" s="242" customFormat="1" ht="74.25" customHeight="1" x14ac:dyDescent="0.25">
      <c r="A126" s="197" t="s">
        <v>76</v>
      </c>
      <c r="B126" s="198" t="s">
        <v>147</v>
      </c>
      <c r="C126" s="198" t="s">
        <v>17</v>
      </c>
      <c r="D126" s="197"/>
      <c r="E126" s="214" t="s">
        <v>398</v>
      </c>
      <c r="F126" s="200" t="s">
        <v>71</v>
      </c>
      <c r="G126" s="235" t="s">
        <v>438</v>
      </c>
      <c r="H126" s="220" t="s">
        <v>571</v>
      </c>
      <c r="I126" s="235" t="s">
        <v>600</v>
      </c>
    </row>
    <row r="127" spans="1:9" s="242" customFormat="1" ht="54" x14ac:dyDescent="0.25">
      <c r="A127" s="201" t="s">
        <v>76</v>
      </c>
      <c r="B127" s="202" t="s">
        <v>147</v>
      </c>
      <c r="C127" s="202" t="s">
        <v>17</v>
      </c>
      <c r="D127" s="201" t="s">
        <v>15</v>
      </c>
      <c r="E127" s="200" t="s">
        <v>155</v>
      </c>
      <c r="F127" s="200" t="s">
        <v>71</v>
      </c>
      <c r="G127" s="235" t="s">
        <v>438</v>
      </c>
      <c r="H127" s="200" t="s">
        <v>572</v>
      </c>
      <c r="I127" s="226"/>
    </row>
    <row r="128" spans="1:9" s="242" customFormat="1" ht="98.25" customHeight="1" x14ac:dyDescent="0.25">
      <c r="A128" s="201" t="s">
        <v>76</v>
      </c>
      <c r="B128" s="202" t="s">
        <v>147</v>
      </c>
      <c r="C128" s="202" t="s">
        <v>17</v>
      </c>
      <c r="D128" s="201" t="s">
        <v>16</v>
      </c>
      <c r="E128" s="200" t="s">
        <v>573</v>
      </c>
      <c r="F128" s="200" t="s">
        <v>449</v>
      </c>
      <c r="G128" s="235" t="s">
        <v>450</v>
      </c>
      <c r="H128" s="220" t="s">
        <v>571</v>
      </c>
      <c r="I128" s="226"/>
    </row>
    <row r="129" spans="1:9" s="242" customFormat="1" ht="71.25" customHeight="1" x14ac:dyDescent="0.25">
      <c r="A129" s="562" t="s">
        <v>76</v>
      </c>
      <c r="B129" s="562" t="s">
        <v>147</v>
      </c>
      <c r="C129" s="562" t="s">
        <v>17</v>
      </c>
      <c r="D129" s="562" t="s">
        <v>17</v>
      </c>
      <c r="E129" s="230" t="s">
        <v>574</v>
      </c>
      <c r="F129" s="200" t="s">
        <v>71</v>
      </c>
      <c r="G129" s="235" t="s">
        <v>492</v>
      </c>
      <c r="H129" s="572" t="s">
        <v>575</v>
      </c>
      <c r="I129" s="226"/>
    </row>
    <row r="130" spans="1:9" s="242" customFormat="1" ht="54" x14ac:dyDescent="0.25">
      <c r="A130" s="563"/>
      <c r="B130" s="563"/>
      <c r="C130" s="563"/>
      <c r="D130" s="563"/>
      <c r="E130" s="230" t="s">
        <v>327</v>
      </c>
      <c r="F130" s="200" t="s">
        <v>71</v>
      </c>
      <c r="G130" s="235" t="s">
        <v>497</v>
      </c>
      <c r="H130" s="573"/>
      <c r="I130" s="226"/>
    </row>
    <row r="131" spans="1:9" s="242" customFormat="1" ht="69.75" customHeight="1" x14ac:dyDescent="0.25">
      <c r="A131" s="201" t="s">
        <v>76</v>
      </c>
      <c r="B131" s="202" t="s">
        <v>147</v>
      </c>
      <c r="C131" s="202" t="s">
        <v>17</v>
      </c>
      <c r="D131" s="201" t="s">
        <v>18</v>
      </c>
      <c r="E131" s="200" t="s">
        <v>146</v>
      </c>
      <c r="F131" s="200" t="s">
        <v>71</v>
      </c>
      <c r="G131" s="235" t="s">
        <v>438</v>
      </c>
      <c r="H131" s="200" t="s">
        <v>572</v>
      </c>
      <c r="I131" s="226"/>
    </row>
    <row r="132" spans="1:9" s="242" customFormat="1" ht="83.25" customHeight="1" x14ac:dyDescent="0.25">
      <c r="A132" s="201" t="s">
        <v>76</v>
      </c>
      <c r="B132" s="202" t="s">
        <v>147</v>
      </c>
      <c r="C132" s="202" t="s">
        <v>17</v>
      </c>
      <c r="D132" s="201" t="s">
        <v>25</v>
      </c>
      <c r="E132" s="200" t="s">
        <v>156</v>
      </c>
      <c r="F132" s="200" t="s">
        <v>71</v>
      </c>
      <c r="G132" s="235" t="s">
        <v>438</v>
      </c>
      <c r="H132" s="200" t="s">
        <v>575</v>
      </c>
      <c r="I132" s="226"/>
    </row>
    <row r="133" spans="1:9" s="243" customFormat="1" ht="96.75" customHeight="1" x14ac:dyDescent="0.25">
      <c r="A133" s="221" t="s">
        <v>76</v>
      </c>
      <c r="B133" s="221" t="s">
        <v>147</v>
      </c>
      <c r="C133" s="221" t="s">
        <v>17</v>
      </c>
      <c r="D133" s="221" t="s">
        <v>24</v>
      </c>
      <c r="E133" s="200" t="s">
        <v>587</v>
      </c>
      <c r="F133" s="200" t="s">
        <v>71</v>
      </c>
      <c r="G133" s="235" t="s">
        <v>588</v>
      </c>
      <c r="H133" s="200" t="s">
        <v>560</v>
      </c>
      <c r="I133" s="221"/>
    </row>
    <row r="134" spans="1:9" s="243" customFormat="1" ht="44.25" customHeight="1" x14ac:dyDescent="0.25">
      <c r="A134" s="221" t="s">
        <v>76</v>
      </c>
      <c r="B134" s="221" t="s">
        <v>147</v>
      </c>
      <c r="C134" s="221" t="s">
        <v>17</v>
      </c>
      <c r="D134" s="221" t="s">
        <v>13</v>
      </c>
      <c r="E134" s="200" t="s">
        <v>589</v>
      </c>
      <c r="F134" s="200" t="s">
        <v>71</v>
      </c>
      <c r="G134" s="235" t="s">
        <v>588</v>
      </c>
      <c r="H134" s="200" t="s">
        <v>560</v>
      </c>
      <c r="I134" s="260"/>
    </row>
    <row r="135" spans="1:9" s="243" customFormat="1" ht="57" customHeight="1" x14ac:dyDescent="0.25">
      <c r="A135" s="221" t="s">
        <v>76</v>
      </c>
      <c r="B135" s="221" t="s">
        <v>147</v>
      </c>
      <c r="C135" s="221" t="s">
        <v>17</v>
      </c>
      <c r="D135" s="221" t="s">
        <v>26</v>
      </c>
      <c r="E135" s="200" t="s">
        <v>590</v>
      </c>
      <c r="F135" s="200" t="s">
        <v>71</v>
      </c>
      <c r="G135" s="235" t="s">
        <v>588</v>
      </c>
      <c r="H135" s="200" t="s">
        <v>560</v>
      </c>
      <c r="I135" s="260"/>
    </row>
    <row r="136" spans="1:9" s="243" customFormat="1" ht="70.5" customHeight="1" x14ac:dyDescent="0.25">
      <c r="A136" s="221" t="s">
        <v>76</v>
      </c>
      <c r="B136" s="221" t="s">
        <v>147</v>
      </c>
      <c r="C136" s="221" t="s">
        <v>17</v>
      </c>
      <c r="D136" s="221" t="s">
        <v>27</v>
      </c>
      <c r="E136" s="200" t="s">
        <v>591</v>
      </c>
      <c r="F136" s="200" t="s">
        <v>595</v>
      </c>
      <c r="G136" s="235" t="s">
        <v>588</v>
      </c>
      <c r="H136" s="200" t="s">
        <v>560</v>
      </c>
      <c r="I136" s="260"/>
    </row>
    <row r="137" spans="1:9" s="243" customFormat="1" ht="72.75" customHeight="1" x14ac:dyDescent="0.25">
      <c r="A137" s="221" t="s">
        <v>76</v>
      </c>
      <c r="B137" s="221" t="s">
        <v>147</v>
      </c>
      <c r="C137" s="221" t="s">
        <v>17</v>
      </c>
      <c r="D137" s="221" t="s">
        <v>48</v>
      </c>
      <c r="E137" s="200" t="s">
        <v>592</v>
      </c>
      <c r="F137" s="200" t="s">
        <v>71</v>
      </c>
      <c r="G137" s="235" t="s">
        <v>588</v>
      </c>
      <c r="H137" s="200" t="s">
        <v>560</v>
      </c>
      <c r="I137" s="260"/>
    </row>
    <row r="138" spans="1:9" s="243" customFormat="1" ht="58.5" customHeight="1" x14ac:dyDescent="0.25">
      <c r="A138" s="221" t="s">
        <v>76</v>
      </c>
      <c r="B138" s="221" t="s">
        <v>147</v>
      </c>
      <c r="C138" s="221" t="s">
        <v>17</v>
      </c>
      <c r="D138" s="221" t="s">
        <v>168</v>
      </c>
      <c r="E138" s="200" t="s">
        <v>593</v>
      </c>
      <c r="F138" s="200" t="s">
        <v>71</v>
      </c>
      <c r="G138" s="235" t="s">
        <v>594</v>
      </c>
      <c r="H138" s="200" t="s">
        <v>560</v>
      </c>
      <c r="I138" s="260"/>
    </row>
    <row r="139" spans="1:9" s="243" customFormat="1" ht="15.75" customHeight="1" x14ac:dyDescent="0.3">
      <c r="A139" s="259"/>
      <c r="B139" s="259"/>
      <c r="C139" s="259"/>
      <c r="D139" s="259"/>
      <c r="E139" s="259"/>
      <c r="G139" s="259"/>
      <c r="H139" s="259"/>
      <c r="I139" s="61" t="s">
        <v>275</v>
      </c>
    </row>
    <row r="140" spans="1:9" ht="15" customHeight="1" x14ac:dyDescent="0.25">
      <c r="F140" s="261" t="s">
        <v>596</v>
      </c>
    </row>
  </sheetData>
  <mergeCells count="55">
    <mergeCell ref="A129:A130"/>
    <mergeCell ref="B129:B130"/>
    <mergeCell ref="C129:C130"/>
    <mergeCell ref="D129:D130"/>
    <mergeCell ref="H129:H130"/>
    <mergeCell ref="H119:H120"/>
    <mergeCell ref="A112:A113"/>
    <mergeCell ref="B112:B113"/>
    <mergeCell ref="C112:C113"/>
    <mergeCell ref="D112:D113"/>
    <mergeCell ref="E112:E113"/>
    <mergeCell ref="H112:H113"/>
    <mergeCell ref="A119:A120"/>
    <mergeCell ref="B119:B120"/>
    <mergeCell ref="C119:C120"/>
    <mergeCell ref="D119:D120"/>
    <mergeCell ref="F119:F120"/>
    <mergeCell ref="A104:A105"/>
    <mergeCell ref="B104:B105"/>
    <mergeCell ref="C104:C105"/>
    <mergeCell ref="D104:D105"/>
    <mergeCell ref="H104:H105"/>
    <mergeCell ref="A106:A107"/>
    <mergeCell ref="B106:B107"/>
    <mergeCell ref="C106:C107"/>
    <mergeCell ref="D106:D107"/>
    <mergeCell ref="H106:H107"/>
    <mergeCell ref="I102:I103"/>
    <mergeCell ref="A99:A100"/>
    <mergeCell ref="B99:B100"/>
    <mergeCell ref="C99:C100"/>
    <mergeCell ref="D99:D100"/>
    <mergeCell ref="H99:H100"/>
    <mergeCell ref="I99:I100"/>
    <mergeCell ref="A101:A102"/>
    <mergeCell ref="B101:B102"/>
    <mergeCell ref="C101:C102"/>
    <mergeCell ref="D101:D102"/>
    <mergeCell ref="H101:H102"/>
    <mergeCell ref="I17:I18"/>
    <mergeCell ref="A97:A98"/>
    <mergeCell ref="B97:B98"/>
    <mergeCell ref="C97:C98"/>
    <mergeCell ref="D97:D98"/>
    <mergeCell ref="E97:E98"/>
    <mergeCell ref="H97:H98"/>
    <mergeCell ref="I97:I98"/>
    <mergeCell ref="A13:D14"/>
    <mergeCell ref="E13:H13"/>
    <mergeCell ref="E15:H15"/>
    <mergeCell ref="A17:D17"/>
    <mergeCell ref="E17:E18"/>
    <mergeCell ref="F17:F18"/>
    <mergeCell ref="G17:G18"/>
    <mergeCell ref="H17:H18"/>
  </mergeCells>
  <pageMargins left="0.7" right="0.7" top="0.75" bottom="0.75" header="0.3" footer="0.3"/>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67"/>
  <sheetViews>
    <sheetView view="pageBreakPreview" topLeftCell="A16" zoomScale="85" zoomScaleNormal="80" zoomScaleSheetLayoutView="85" zoomScalePageLayoutView="80" workbookViewId="0">
      <selection activeCell="W22" sqref="W22"/>
    </sheetView>
  </sheetViews>
  <sheetFormatPr defaultColWidth="9.140625" defaultRowHeight="15.75" x14ac:dyDescent="0.25"/>
  <cols>
    <col min="1" max="1" width="5.7109375" style="273" customWidth="1"/>
    <col min="2" max="2" width="6" style="273" customWidth="1"/>
    <col min="3" max="3" width="6.5703125" style="273" customWidth="1"/>
    <col min="4" max="4" width="5.85546875" style="176" customWidth="1"/>
    <col min="5" max="5" width="42.140625" style="287" customWidth="1"/>
    <col min="6" max="6" width="30.85546875" style="287" customWidth="1"/>
    <col min="7" max="7" width="8.42578125" style="273" customWidth="1"/>
    <col min="8" max="9" width="6.85546875" style="273" customWidth="1"/>
    <col min="10" max="10" width="16.7109375" style="288" customWidth="1"/>
    <col min="11" max="11" width="9.140625" style="273"/>
    <col min="12" max="12" width="13" style="289" customWidth="1"/>
    <col min="13" max="13" width="12.28515625" style="290" customWidth="1"/>
    <col min="14" max="14" width="11.85546875" style="273" customWidth="1"/>
    <col min="15" max="15" width="12.28515625" style="273" customWidth="1"/>
    <col min="16" max="16" width="12" style="433" customWidth="1"/>
    <col min="17" max="17" width="12.28515625" style="273" customWidth="1"/>
    <col min="18" max="18" width="12" style="273" customWidth="1"/>
    <col min="19" max="16384" width="9.140625" style="273"/>
  </cols>
  <sheetData>
    <row r="1" spans="1:20" ht="18.75" x14ac:dyDescent="0.3">
      <c r="P1" s="388" t="s">
        <v>58</v>
      </c>
    </row>
    <row r="2" spans="1:20" ht="18.75" x14ac:dyDescent="0.3">
      <c r="P2" s="388" t="s">
        <v>266</v>
      </c>
    </row>
    <row r="3" spans="1:20" ht="18.75" x14ac:dyDescent="0.25">
      <c r="P3" s="150" t="s">
        <v>267</v>
      </c>
    </row>
    <row r="4" spans="1:20" ht="18.75" x14ac:dyDescent="0.25">
      <c r="P4" s="150" t="s">
        <v>602</v>
      </c>
    </row>
    <row r="5" spans="1:20" ht="23.25" customHeight="1" x14ac:dyDescent="0.25"/>
    <row r="6" spans="1:20" ht="18.75" x14ac:dyDescent="0.3">
      <c r="A6" s="291"/>
      <c r="B6" s="291"/>
      <c r="C6" s="291"/>
      <c r="D6" s="292"/>
      <c r="E6" s="293"/>
      <c r="F6" s="293"/>
      <c r="G6" s="274"/>
      <c r="H6" s="274"/>
      <c r="I6" s="274"/>
      <c r="J6" s="291"/>
      <c r="K6" s="274"/>
      <c r="L6" s="294"/>
      <c r="M6" s="604" t="s">
        <v>283</v>
      </c>
      <c r="N6" s="604"/>
      <c r="O6" s="604"/>
      <c r="P6" s="604"/>
      <c r="Q6" s="604"/>
      <c r="R6" s="604"/>
      <c r="S6" s="604"/>
      <c r="T6" s="604"/>
    </row>
    <row r="7" spans="1:20" ht="34.5" customHeight="1" x14ac:dyDescent="0.3">
      <c r="A7" s="291"/>
      <c r="B7" s="291"/>
      <c r="C7" s="291"/>
      <c r="D7" s="292"/>
      <c r="E7" s="293"/>
      <c r="F7" s="293"/>
      <c r="G7" s="274"/>
      <c r="H7" s="274"/>
      <c r="I7" s="274"/>
      <c r="J7" s="291"/>
      <c r="K7" s="274"/>
      <c r="L7" s="294"/>
      <c r="M7" s="605" t="s">
        <v>95</v>
      </c>
      <c r="N7" s="605"/>
      <c r="O7" s="605"/>
      <c r="P7" s="605"/>
      <c r="Q7" s="605"/>
      <c r="R7" s="605"/>
      <c r="S7" s="605"/>
      <c r="T7" s="605"/>
    </row>
    <row r="8" spans="1:20" ht="18.75" x14ac:dyDescent="0.3">
      <c r="A8" s="291"/>
      <c r="B8" s="291"/>
      <c r="C8" s="291"/>
      <c r="D8" s="292"/>
      <c r="E8" s="295"/>
      <c r="F8" s="295"/>
      <c r="G8" s="296"/>
      <c r="H8" s="296"/>
      <c r="I8" s="296"/>
      <c r="J8" s="297"/>
      <c r="K8" s="274"/>
      <c r="L8" s="294"/>
      <c r="M8" s="298"/>
      <c r="N8" s="274"/>
      <c r="O8" s="274"/>
      <c r="P8" s="59"/>
      <c r="Q8" s="274"/>
    </row>
    <row r="9" spans="1:20" ht="18.75" x14ac:dyDescent="0.3">
      <c r="A9" s="291"/>
      <c r="B9" s="291"/>
      <c r="C9" s="291"/>
      <c r="D9" s="292"/>
      <c r="E9" s="295"/>
      <c r="F9" s="295"/>
      <c r="G9" s="296"/>
      <c r="H9" s="296"/>
      <c r="I9" s="296"/>
      <c r="J9" s="297"/>
      <c r="K9" s="274"/>
      <c r="L9" s="294"/>
      <c r="M9" s="298"/>
      <c r="N9" s="274"/>
      <c r="O9" s="274"/>
      <c r="P9" s="59"/>
      <c r="Q9" s="274"/>
    </row>
    <row r="10" spans="1:20" ht="24.75" customHeight="1" x14ac:dyDescent="0.25">
      <c r="A10" s="607" t="s">
        <v>96</v>
      </c>
      <c r="B10" s="607"/>
      <c r="C10" s="607"/>
      <c r="D10" s="607"/>
      <c r="E10" s="607"/>
      <c r="F10" s="607"/>
      <c r="G10" s="607"/>
      <c r="H10" s="607"/>
      <c r="I10" s="607"/>
      <c r="J10" s="607"/>
      <c r="K10" s="607"/>
      <c r="L10" s="607"/>
      <c r="M10" s="607"/>
      <c r="N10" s="607"/>
      <c r="O10" s="607"/>
      <c r="P10" s="607"/>
      <c r="Q10" s="607"/>
      <c r="R10" s="607"/>
      <c r="S10" s="607"/>
      <c r="T10" s="607"/>
    </row>
    <row r="11" spans="1:20" ht="18.75" x14ac:dyDescent="0.3">
      <c r="A11" s="299"/>
      <c r="B11" s="299"/>
      <c r="C11" s="299"/>
      <c r="D11" s="300"/>
      <c r="E11" s="295"/>
      <c r="F11" s="301"/>
      <c r="G11" s="302"/>
      <c r="H11" s="302"/>
      <c r="I11" s="302"/>
      <c r="J11" s="303"/>
      <c r="K11" s="302"/>
    </row>
    <row r="12" spans="1:20" ht="15.75" customHeight="1" x14ac:dyDescent="0.35">
      <c r="A12" s="304" t="s">
        <v>0</v>
      </c>
      <c r="B12" s="304"/>
      <c r="C12" s="304"/>
      <c r="D12" s="305"/>
      <c r="E12" s="295"/>
      <c r="F12" s="606" t="s">
        <v>97</v>
      </c>
      <c r="G12" s="606"/>
      <c r="H12" s="606"/>
      <c r="I12" s="606"/>
      <c r="J12" s="606"/>
      <c r="K12" s="606"/>
      <c r="L12" s="606"/>
      <c r="M12" s="606"/>
      <c r="N12" s="606"/>
      <c r="O12" s="606"/>
      <c r="P12" s="606"/>
      <c r="Q12" s="606"/>
      <c r="R12" s="606"/>
      <c r="S12" s="606"/>
      <c r="T12" s="606"/>
    </row>
    <row r="13" spans="1:20" ht="15.75" customHeight="1" x14ac:dyDescent="0.3">
      <c r="A13" s="299"/>
      <c r="B13" s="299"/>
      <c r="C13" s="299"/>
      <c r="D13" s="300"/>
      <c r="E13" s="295"/>
      <c r="F13" s="582" t="s">
        <v>1</v>
      </c>
      <c r="G13" s="582"/>
      <c r="H13" s="582"/>
      <c r="I13" s="582"/>
      <c r="J13" s="582"/>
      <c r="K13" s="582"/>
      <c r="L13" s="582"/>
      <c r="M13" s="582"/>
      <c r="N13" s="582"/>
      <c r="O13" s="582"/>
      <c r="P13" s="582"/>
      <c r="Q13" s="582"/>
      <c r="R13" s="582"/>
      <c r="S13" s="582"/>
      <c r="T13" s="582"/>
    </row>
    <row r="14" spans="1:20" ht="15.75" customHeight="1" x14ac:dyDescent="0.35">
      <c r="A14" s="608" t="s">
        <v>20</v>
      </c>
      <c r="B14" s="608"/>
      <c r="C14" s="608"/>
      <c r="D14" s="608"/>
      <c r="E14" s="608"/>
      <c r="F14" s="606" t="s">
        <v>190</v>
      </c>
      <c r="G14" s="606"/>
      <c r="H14" s="606"/>
      <c r="I14" s="606"/>
      <c r="J14" s="606"/>
      <c r="K14" s="606"/>
      <c r="L14" s="606"/>
      <c r="M14" s="606"/>
      <c r="N14" s="606"/>
      <c r="O14" s="606"/>
      <c r="P14" s="606"/>
      <c r="Q14" s="606"/>
      <c r="R14" s="606"/>
      <c r="S14" s="606"/>
      <c r="T14" s="606"/>
    </row>
    <row r="15" spans="1:20" ht="15.75" customHeight="1" x14ac:dyDescent="0.25">
      <c r="A15" s="288"/>
      <c r="B15" s="288"/>
      <c r="C15" s="288"/>
      <c r="E15" s="301"/>
      <c r="F15" s="582" t="s">
        <v>3</v>
      </c>
      <c r="G15" s="582"/>
      <c r="H15" s="582"/>
      <c r="I15" s="582"/>
      <c r="J15" s="582"/>
      <c r="K15" s="582"/>
      <c r="L15" s="582"/>
      <c r="M15" s="582"/>
      <c r="N15" s="582"/>
      <c r="O15" s="582"/>
      <c r="P15" s="582"/>
      <c r="Q15" s="582"/>
      <c r="R15" s="582"/>
      <c r="S15" s="582"/>
      <c r="T15" s="582"/>
    </row>
    <row r="16" spans="1:20" x14ac:dyDescent="0.25">
      <c r="A16" s="288"/>
      <c r="B16" s="288"/>
      <c r="C16" s="288"/>
      <c r="E16" s="301"/>
      <c r="F16" s="301"/>
      <c r="G16" s="306"/>
      <c r="H16" s="306"/>
      <c r="I16" s="306"/>
      <c r="J16" s="307"/>
      <c r="K16" s="306"/>
    </row>
    <row r="17" spans="1:20" ht="48" customHeight="1" x14ac:dyDescent="0.25">
      <c r="A17" s="585" t="s">
        <v>4</v>
      </c>
      <c r="B17" s="585"/>
      <c r="C17" s="585"/>
      <c r="D17" s="585"/>
      <c r="E17" s="586" t="s">
        <v>39</v>
      </c>
      <c r="F17" s="588" t="s">
        <v>63</v>
      </c>
      <c r="G17" s="590" t="s">
        <v>40</v>
      </c>
      <c r="H17" s="590"/>
      <c r="I17" s="590"/>
      <c r="J17" s="591"/>
      <c r="K17" s="591"/>
      <c r="L17" s="592" t="s">
        <v>133</v>
      </c>
      <c r="M17" s="592"/>
      <c r="N17" s="592"/>
      <c r="O17" s="592"/>
      <c r="P17" s="592"/>
      <c r="Q17" s="592"/>
      <c r="R17" s="592"/>
      <c r="S17" s="592"/>
      <c r="T17" s="592"/>
    </row>
    <row r="18" spans="1:20" ht="40.5" customHeight="1" x14ac:dyDescent="0.25">
      <c r="A18" s="308" t="s">
        <v>9</v>
      </c>
      <c r="B18" s="308" t="s">
        <v>10</v>
      </c>
      <c r="C18" s="308" t="s">
        <v>21</v>
      </c>
      <c r="D18" s="309" t="s">
        <v>22</v>
      </c>
      <c r="E18" s="587"/>
      <c r="F18" s="589"/>
      <c r="G18" s="310" t="s">
        <v>41</v>
      </c>
      <c r="H18" s="310" t="s">
        <v>42</v>
      </c>
      <c r="I18" s="311" t="s">
        <v>43</v>
      </c>
      <c r="J18" s="311" t="s">
        <v>44</v>
      </c>
      <c r="K18" s="312" t="s">
        <v>45</v>
      </c>
      <c r="L18" s="275" t="s">
        <v>65</v>
      </c>
      <c r="M18" s="275" t="s">
        <v>66</v>
      </c>
      <c r="N18" s="275" t="s">
        <v>67</v>
      </c>
      <c r="O18" s="275" t="s">
        <v>68</v>
      </c>
      <c r="P18" s="434" t="s">
        <v>77</v>
      </c>
      <c r="Q18" s="275" t="s">
        <v>78</v>
      </c>
      <c r="R18" s="313" t="s">
        <v>249</v>
      </c>
      <c r="S18" s="313" t="s">
        <v>250</v>
      </c>
      <c r="T18" s="423" t="s">
        <v>251</v>
      </c>
    </row>
    <row r="19" spans="1:20" ht="20.25" customHeight="1" x14ac:dyDescent="0.25">
      <c r="A19" s="580" t="s">
        <v>76</v>
      </c>
      <c r="B19" s="593"/>
      <c r="C19" s="593"/>
      <c r="D19" s="598"/>
      <c r="E19" s="583" t="s">
        <v>98</v>
      </c>
      <c r="F19" s="314" t="s">
        <v>46</v>
      </c>
      <c r="G19" s="315"/>
      <c r="H19" s="315"/>
      <c r="I19" s="316"/>
      <c r="J19" s="316"/>
      <c r="K19" s="315"/>
      <c r="L19" s="317">
        <v>88771.3</v>
      </c>
      <c r="M19" s="285">
        <f>M25+M45+M57</f>
        <v>70526.42</v>
      </c>
      <c r="N19" s="318">
        <f>N20+N22+N23</f>
        <v>39948.919999999991</v>
      </c>
      <c r="O19" s="285">
        <f>O20+O22+O23+O21+O24</f>
        <v>66930.899999999994</v>
      </c>
      <c r="P19" s="414">
        <f>P25+P45+P57</f>
        <v>25564.86</v>
      </c>
      <c r="Q19" s="446">
        <f>Q25+Q45+Q57</f>
        <v>53064.4</v>
      </c>
      <c r="R19" s="414">
        <f>R25+R45+R57</f>
        <v>233700.01</v>
      </c>
      <c r="S19" s="414">
        <f>S25+S45+S57</f>
        <v>103934.2</v>
      </c>
      <c r="T19" s="424">
        <f>T25+T45+T57</f>
        <v>2393.3999999999996</v>
      </c>
    </row>
    <row r="20" spans="1:20" ht="46.5" customHeight="1" x14ac:dyDescent="0.25">
      <c r="A20" s="581"/>
      <c r="B20" s="594"/>
      <c r="C20" s="594"/>
      <c r="D20" s="599"/>
      <c r="E20" s="584"/>
      <c r="F20" s="314" t="s">
        <v>187</v>
      </c>
      <c r="G20" s="315">
        <v>843</v>
      </c>
      <c r="H20" s="319"/>
      <c r="I20" s="320"/>
      <c r="J20" s="320"/>
      <c r="K20" s="319"/>
      <c r="L20" s="276">
        <f t="shared" ref="L20:T20" si="0">L26+L46+L59</f>
        <v>72883.3</v>
      </c>
      <c r="M20" s="276">
        <f t="shared" si="0"/>
        <v>48794.46</v>
      </c>
      <c r="N20" s="321">
        <f t="shared" si="0"/>
        <v>39279.87999999999</v>
      </c>
      <c r="O20" s="276">
        <f t="shared" si="0"/>
        <v>15230.7</v>
      </c>
      <c r="P20" s="415">
        <f t="shared" si="0"/>
        <v>19164.71</v>
      </c>
      <c r="Q20" s="435">
        <f t="shared" si="0"/>
        <v>24522</v>
      </c>
      <c r="R20" s="415">
        <f t="shared" si="0"/>
        <v>231575.01</v>
      </c>
      <c r="S20" s="415">
        <f t="shared" si="0"/>
        <v>101809.2</v>
      </c>
      <c r="T20" s="387">
        <f t="shared" si="0"/>
        <v>1213.5999999999999</v>
      </c>
    </row>
    <row r="21" spans="1:20" ht="29.25" customHeight="1" x14ac:dyDescent="0.25">
      <c r="A21" s="581"/>
      <c r="B21" s="594"/>
      <c r="C21" s="594"/>
      <c r="D21" s="599"/>
      <c r="E21" s="584"/>
      <c r="F21" s="314" t="s">
        <v>347</v>
      </c>
      <c r="G21" s="315">
        <v>855</v>
      </c>
      <c r="H21" s="315"/>
      <c r="I21" s="316"/>
      <c r="J21" s="316"/>
      <c r="K21" s="319"/>
      <c r="L21" s="276">
        <f t="shared" ref="L21:T21" si="1">L27+L47</f>
        <v>0</v>
      </c>
      <c r="M21" s="276">
        <f t="shared" si="1"/>
        <v>0</v>
      </c>
      <c r="N21" s="276">
        <f t="shared" si="1"/>
        <v>0</v>
      </c>
      <c r="O21" s="276">
        <f t="shared" si="1"/>
        <v>10276.4</v>
      </c>
      <c r="P21" s="415">
        <f t="shared" si="1"/>
        <v>3363.26</v>
      </c>
      <c r="Q21" s="435">
        <f t="shared" si="1"/>
        <v>0</v>
      </c>
      <c r="R21" s="415">
        <f t="shared" si="1"/>
        <v>0</v>
      </c>
      <c r="S21" s="415">
        <f t="shared" si="1"/>
        <v>0</v>
      </c>
      <c r="T21" s="387">
        <f t="shared" si="1"/>
        <v>0</v>
      </c>
    </row>
    <row r="22" spans="1:20" ht="27" customHeight="1" x14ac:dyDescent="0.25">
      <c r="A22" s="581"/>
      <c r="B22" s="594"/>
      <c r="C22" s="594"/>
      <c r="D22" s="599"/>
      <c r="E22" s="584"/>
      <c r="F22" s="314" t="s">
        <v>71</v>
      </c>
      <c r="G22" s="315">
        <v>874</v>
      </c>
      <c r="H22" s="319"/>
      <c r="I22" s="320"/>
      <c r="J22" s="320"/>
      <c r="K22" s="319"/>
      <c r="L22" s="286">
        <f>L28+L49</f>
        <v>15887.8</v>
      </c>
      <c r="M22" s="276">
        <f>M28+M48+M58</f>
        <v>12241.570000000002</v>
      </c>
      <c r="N22" s="321">
        <f>N28+N58</f>
        <v>669.04</v>
      </c>
      <c r="O22" s="276">
        <f t="shared" ref="O22:T22" si="2">O28+O48+O58</f>
        <v>17461.499999999996</v>
      </c>
      <c r="P22" s="415">
        <f t="shared" si="2"/>
        <v>2536.89</v>
      </c>
      <c r="Q22" s="435">
        <f t="shared" si="2"/>
        <v>28542.399999999998</v>
      </c>
      <c r="R22" s="415">
        <f t="shared" si="2"/>
        <v>2125</v>
      </c>
      <c r="S22" s="415">
        <f t="shared" si="2"/>
        <v>2125</v>
      </c>
      <c r="T22" s="387">
        <f t="shared" si="2"/>
        <v>1179.8</v>
      </c>
    </row>
    <row r="23" spans="1:20" ht="43.5" customHeight="1" x14ac:dyDescent="0.25">
      <c r="A23" s="581"/>
      <c r="B23" s="594"/>
      <c r="C23" s="594"/>
      <c r="D23" s="599"/>
      <c r="E23" s="584"/>
      <c r="F23" s="314" t="s">
        <v>170</v>
      </c>
      <c r="G23" s="315">
        <v>847</v>
      </c>
      <c r="H23" s="319"/>
      <c r="I23" s="320"/>
      <c r="J23" s="320"/>
      <c r="K23" s="319"/>
      <c r="L23" s="286">
        <f t="shared" ref="L23:T23" si="3">L29</f>
        <v>0</v>
      </c>
      <c r="M23" s="276">
        <f t="shared" si="3"/>
        <v>9490.39</v>
      </c>
      <c r="N23" s="321">
        <f t="shared" si="3"/>
        <v>0</v>
      </c>
      <c r="O23" s="276">
        <f t="shared" si="3"/>
        <v>22925.600000000002</v>
      </c>
      <c r="P23" s="415">
        <f t="shared" si="3"/>
        <v>0</v>
      </c>
      <c r="Q23" s="435">
        <f t="shared" si="3"/>
        <v>0</v>
      </c>
      <c r="R23" s="415">
        <f t="shared" si="3"/>
        <v>0</v>
      </c>
      <c r="S23" s="415">
        <f t="shared" si="3"/>
        <v>0</v>
      </c>
      <c r="T23" s="387">
        <f t="shared" si="3"/>
        <v>0</v>
      </c>
    </row>
    <row r="24" spans="1:20" ht="43.5" customHeight="1" x14ac:dyDescent="0.25">
      <c r="A24" s="322"/>
      <c r="B24" s="323"/>
      <c r="C24" s="323"/>
      <c r="D24" s="324"/>
      <c r="E24" s="325"/>
      <c r="F24" s="314" t="s">
        <v>346</v>
      </c>
      <c r="G24" s="315">
        <v>835</v>
      </c>
      <c r="H24" s="315"/>
      <c r="I24" s="315"/>
      <c r="J24" s="316"/>
      <c r="K24" s="319"/>
      <c r="L24" s="286">
        <f t="shared" ref="L24:T24" si="4">L30</f>
        <v>0</v>
      </c>
      <c r="M24" s="286">
        <f t="shared" si="4"/>
        <v>0</v>
      </c>
      <c r="N24" s="286">
        <f t="shared" si="4"/>
        <v>0</v>
      </c>
      <c r="O24" s="286">
        <f t="shared" si="4"/>
        <v>1036.7</v>
      </c>
      <c r="P24" s="416">
        <f t="shared" si="4"/>
        <v>500</v>
      </c>
      <c r="Q24" s="447">
        <f t="shared" si="4"/>
        <v>0</v>
      </c>
      <c r="R24" s="416">
        <f t="shared" si="4"/>
        <v>0</v>
      </c>
      <c r="S24" s="416">
        <f t="shared" si="4"/>
        <v>0</v>
      </c>
      <c r="T24" s="425">
        <f t="shared" si="4"/>
        <v>0</v>
      </c>
    </row>
    <row r="25" spans="1:20" s="327" customFormat="1" ht="18.75" customHeight="1" x14ac:dyDescent="0.25">
      <c r="A25" s="595" t="s">
        <v>76</v>
      </c>
      <c r="B25" s="595" t="s">
        <v>131</v>
      </c>
      <c r="C25" s="595"/>
      <c r="D25" s="624"/>
      <c r="E25" s="618" t="s">
        <v>404</v>
      </c>
      <c r="F25" s="314" t="s">
        <v>46</v>
      </c>
      <c r="G25" s="315" t="s">
        <v>47</v>
      </c>
      <c r="H25" s="315"/>
      <c r="I25" s="316"/>
      <c r="J25" s="316"/>
      <c r="K25" s="315"/>
      <c r="L25" s="317">
        <v>81426.100000000006</v>
      </c>
      <c r="M25" s="285">
        <f>M26+M29+M28</f>
        <v>61758.45</v>
      </c>
      <c r="N25" s="326">
        <f>N26+N28+N29</f>
        <v>38299.179999999993</v>
      </c>
      <c r="O25" s="285">
        <f t="shared" ref="O25:T25" si="5">O26+O28+O29+O30+O27</f>
        <v>41041.800000000003</v>
      </c>
      <c r="P25" s="414">
        <f t="shared" si="5"/>
        <v>9118.89</v>
      </c>
      <c r="Q25" s="446">
        <f t="shared" si="5"/>
        <v>10285</v>
      </c>
      <c r="R25" s="414">
        <f t="shared" si="5"/>
        <v>231575.01</v>
      </c>
      <c r="S25" s="414">
        <f t="shared" si="5"/>
        <v>101809.2</v>
      </c>
      <c r="T25" s="424">
        <f t="shared" si="5"/>
        <v>1213.5999999999999</v>
      </c>
    </row>
    <row r="26" spans="1:20" s="327" customFormat="1" ht="43.5" customHeight="1" x14ac:dyDescent="0.25">
      <c r="A26" s="596"/>
      <c r="B26" s="596"/>
      <c r="C26" s="596"/>
      <c r="D26" s="625"/>
      <c r="E26" s="619"/>
      <c r="F26" s="314" t="s">
        <v>187</v>
      </c>
      <c r="G26" s="315">
        <v>843</v>
      </c>
      <c r="H26" s="315">
        <v>10</v>
      </c>
      <c r="I26" s="316" t="s">
        <v>24</v>
      </c>
      <c r="J26" s="316" t="s">
        <v>114</v>
      </c>
      <c r="K26" s="315"/>
      <c r="L26" s="285">
        <v>72583.3</v>
      </c>
      <c r="M26" s="285">
        <f>M32+M37+M39+M42</f>
        <v>45170.36</v>
      </c>
      <c r="N26" s="318">
        <f>N31+N36+N39+N40+N42+N43</f>
        <v>38299.179999999993</v>
      </c>
      <c r="O26" s="285">
        <f t="shared" ref="O26:T26" si="6">O32+O37+O39+O42</f>
        <v>4820.6000000000004</v>
      </c>
      <c r="P26" s="414">
        <v>7844.59</v>
      </c>
      <c r="Q26" s="446">
        <f t="shared" si="6"/>
        <v>10285</v>
      </c>
      <c r="R26" s="414">
        <f t="shared" si="6"/>
        <v>231575.01</v>
      </c>
      <c r="S26" s="414">
        <f t="shared" si="6"/>
        <v>101809.2</v>
      </c>
      <c r="T26" s="424">
        <f t="shared" si="6"/>
        <v>1213.5999999999999</v>
      </c>
    </row>
    <row r="27" spans="1:20" s="327" customFormat="1" ht="30.75" customHeight="1" x14ac:dyDescent="0.25">
      <c r="A27" s="596"/>
      <c r="B27" s="596"/>
      <c r="C27" s="596"/>
      <c r="D27" s="625"/>
      <c r="E27" s="619"/>
      <c r="F27" s="314" t="s">
        <v>347</v>
      </c>
      <c r="G27" s="315">
        <v>855</v>
      </c>
      <c r="H27" s="315">
        <v>9</v>
      </c>
      <c r="I27" s="316" t="s">
        <v>27</v>
      </c>
      <c r="J27" s="316" t="s">
        <v>114</v>
      </c>
      <c r="K27" s="315"/>
      <c r="L27" s="285">
        <f t="shared" ref="L27:T27" si="7">L33</f>
        <v>0</v>
      </c>
      <c r="M27" s="285">
        <f t="shared" si="7"/>
        <v>0</v>
      </c>
      <c r="N27" s="285">
        <f t="shared" si="7"/>
        <v>0</v>
      </c>
      <c r="O27" s="285">
        <f t="shared" si="7"/>
        <v>6352.5</v>
      </c>
      <c r="P27" s="414">
        <v>324.3</v>
      </c>
      <c r="Q27" s="446">
        <f t="shared" si="7"/>
        <v>0</v>
      </c>
      <c r="R27" s="414">
        <f t="shared" si="7"/>
        <v>0</v>
      </c>
      <c r="S27" s="414">
        <f t="shared" si="7"/>
        <v>0</v>
      </c>
      <c r="T27" s="424">
        <f t="shared" si="7"/>
        <v>0</v>
      </c>
    </row>
    <row r="28" spans="1:20" s="327" customFormat="1" ht="31.5" customHeight="1" x14ac:dyDescent="0.25">
      <c r="A28" s="596"/>
      <c r="B28" s="596"/>
      <c r="C28" s="596"/>
      <c r="D28" s="625"/>
      <c r="E28" s="619"/>
      <c r="F28" s="314" t="s">
        <v>71</v>
      </c>
      <c r="G28" s="315">
        <v>874</v>
      </c>
      <c r="H28" s="316" t="s">
        <v>13</v>
      </c>
      <c r="I28" s="316" t="s">
        <v>18</v>
      </c>
      <c r="J28" s="316" t="s">
        <v>114</v>
      </c>
      <c r="K28" s="315"/>
      <c r="L28" s="285">
        <v>8842.7999999999993</v>
      </c>
      <c r="M28" s="285">
        <f>M34</f>
        <v>7097.7000000000007</v>
      </c>
      <c r="N28" s="318">
        <v>0</v>
      </c>
      <c r="O28" s="285">
        <f t="shared" ref="O28:T28" si="8">O34</f>
        <v>5906.4</v>
      </c>
      <c r="P28" s="414">
        <v>450</v>
      </c>
      <c r="Q28" s="446">
        <f t="shared" si="8"/>
        <v>0</v>
      </c>
      <c r="R28" s="414">
        <f t="shared" si="8"/>
        <v>0</v>
      </c>
      <c r="S28" s="414">
        <f t="shared" si="8"/>
        <v>0</v>
      </c>
      <c r="T28" s="424">
        <f t="shared" si="8"/>
        <v>0</v>
      </c>
    </row>
    <row r="29" spans="1:20" s="327" customFormat="1" ht="39" customHeight="1" x14ac:dyDescent="0.25">
      <c r="A29" s="596"/>
      <c r="B29" s="596"/>
      <c r="C29" s="596"/>
      <c r="D29" s="625"/>
      <c r="E29" s="619"/>
      <c r="F29" s="314" t="s">
        <v>170</v>
      </c>
      <c r="G29" s="315">
        <v>847</v>
      </c>
      <c r="H29" s="316" t="s">
        <v>168</v>
      </c>
      <c r="I29" s="316" t="s">
        <v>15</v>
      </c>
      <c r="J29" s="316" t="s">
        <v>114</v>
      </c>
      <c r="K29" s="315"/>
      <c r="L29" s="317">
        <v>0</v>
      </c>
      <c r="M29" s="285">
        <f>M35+M40+M43</f>
        <v>9490.39</v>
      </c>
      <c r="N29" s="318">
        <f>N35</f>
        <v>0</v>
      </c>
      <c r="O29" s="285">
        <f>O35+O40+O43</f>
        <v>22925.600000000002</v>
      </c>
      <c r="P29" s="414">
        <v>0</v>
      </c>
      <c r="Q29" s="446">
        <f>Q35</f>
        <v>0</v>
      </c>
      <c r="R29" s="414">
        <f>R35</f>
        <v>0</v>
      </c>
      <c r="S29" s="414">
        <f>S35+S40+S43</f>
        <v>0</v>
      </c>
      <c r="T29" s="424">
        <f>T35+T40+T43</f>
        <v>0</v>
      </c>
    </row>
    <row r="30" spans="1:20" s="327" customFormat="1" ht="40.5" customHeight="1" x14ac:dyDescent="0.25">
      <c r="A30" s="597"/>
      <c r="B30" s="597"/>
      <c r="C30" s="597"/>
      <c r="D30" s="626"/>
      <c r="E30" s="620"/>
      <c r="F30" s="314" t="s">
        <v>346</v>
      </c>
      <c r="G30" s="315">
        <v>835</v>
      </c>
      <c r="H30" s="315">
        <v>12</v>
      </c>
      <c r="I30" s="315" t="s">
        <v>15</v>
      </c>
      <c r="J30" s="316" t="s">
        <v>114</v>
      </c>
      <c r="K30" s="315"/>
      <c r="L30" s="317">
        <v>0</v>
      </c>
      <c r="M30" s="285">
        <v>0</v>
      </c>
      <c r="N30" s="318">
        <v>0</v>
      </c>
      <c r="O30" s="285">
        <f>O44</f>
        <v>1036.7</v>
      </c>
      <c r="P30" s="414">
        <f>P44</f>
        <v>500</v>
      </c>
      <c r="Q30" s="446">
        <v>0</v>
      </c>
      <c r="R30" s="414">
        <v>0</v>
      </c>
      <c r="S30" s="414">
        <f>S44</f>
        <v>0</v>
      </c>
      <c r="T30" s="424">
        <f>T44</f>
        <v>0</v>
      </c>
    </row>
    <row r="31" spans="1:20" ht="18.75" customHeight="1" x14ac:dyDescent="0.25">
      <c r="A31" s="580" t="s">
        <v>76</v>
      </c>
      <c r="B31" s="580" t="s">
        <v>131</v>
      </c>
      <c r="C31" s="580" t="s">
        <v>15</v>
      </c>
      <c r="D31" s="627"/>
      <c r="E31" s="615" t="s">
        <v>403</v>
      </c>
      <c r="F31" s="328" t="s">
        <v>46</v>
      </c>
      <c r="G31" s="319" t="s">
        <v>47</v>
      </c>
      <c r="H31" s="319"/>
      <c r="I31" s="320"/>
      <c r="J31" s="320"/>
      <c r="K31" s="319"/>
      <c r="L31" s="276">
        <f>L32+L34+L35</f>
        <v>70300.399999999994</v>
      </c>
      <c r="M31" s="276">
        <f>M32+M34+M35</f>
        <v>51358.369999999995</v>
      </c>
      <c r="N31" s="321">
        <f>N32+N34+N35</f>
        <v>33604.269999999997</v>
      </c>
      <c r="O31" s="276">
        <f t="shared" ref="O31:T31" si="9">O32+O34+O35+O33</f>
        <v>38083.199999999997</v>
      </c>
      <c r="P31" s="415">
        <f t="shared" si="9"/>
        <v>5635.1100000000006</v>
      </c>
      <c r="Q31" s="435">
        <f t="shared" si="9"/>
        <v>6775</v>
      </c>
      <c r="R31" s="415">
        <f t="shared" si="9"/>
        <v>228065.01</v>
      </c>
      <c r="S31" s="415">
        <f t="shared" si="9"/>
        <v>98299.199999999997</v>
      </c>
      <c r="T31" s="387">
        <f t="shared" si="9"/>
        <v>213.6</v>
      </c>
    </row>
    <row r="32" spans="1:20" ht="40.5" customHeight="1" x14ac:dyDescent="0.25">
      <c r="A32" s="581"/>
      <c r="B32" s="581"/>
      <c r="C32" s="581"/>
      <c r="D32" s="629"/>
      <c r="E32" s="616"/>
      <c r="F32" s="328" t="s">
        <v>187</v>
      </c>
      <c r="G32" s="319">
        <v>843</v>
      </c>
      <c r="H32" s="319">
        <v>10</v>
      </c>
      <c r="I32" s="320" t="s">
        <v>24</v>
      </c>
      <c r="J32" s="320" t="s">
        <v>117</v>
      </c>
      <c r="K32" s="329" t="s">
        <v>336</v>
      </c>
      <c r="L32" s="276">
        <v>61457.599999999999</v>
      </c>
      <c r="M32" s="276">
        <v>35495.589999999997</v>
      </c>
      <c r="N32" s="321">
        <v>33604.269999999997</v>
      </c>
      <c r="O32" s="276">
        <v>3123.1</v>
      </c>
      <c r="P32" s="415">
        <v>4860.8100000000004</v>
      </c>
      <c r="Q32" s="435">
        <v>6775</v>
      </c>
      <c r="R32" s="415">
        <v>228065.01</v>
      </c>
      <c r="S32" s="415">
        <v>98299.199999999997</v>
      </c>
      <c r="T32" s="387">
        <v>213.6</v>
      </c>
    </row>
    <row r="33" spans="1:20" ht="33.75" customHeight="1" x14ac:dyDescent="0.25">
      <c r="A33" s="581"/>
      <c r="B33" s="581"/>
      <c r="C33" s="581"/>
      <c r="D33" s="629"/>
      <c r="E33" s="616"/>
      <c r="F33" s="328" t="s">
        <v>347</v>
      </c>
      <c r="G33" s="319">
        <v>855</v>
      </c>
      <c r="H33" s="319">
        <v>9</v>
      </c>
      <c r="I33" s="320" t="s">
        <v>27</v>
      </c>
      <c r="J33" s="320" t="s">
        <v>117</v>
      </c>
      <c r="K33" s="329" t="s">
        <v>343</v>
      </c>
      <c r="L33" s="276">
        <v>0</v>
      </c>
      <c r="M33" s="276">
        <v>0</v>
      </c>
      <c r="N33" s="321">
        <v>0</v>
      </c>
      <c r="O33" s="276">
        <v>6352.5</v>
      </c>
      <c r="P33" s="415">
        <v>324.3</v>
      </c>
      <c r="Q33" s="435">
        <v>0</v>
      </c>
      <c r="R33" s="276">
        <v>0</v>
      </c>
      <c r="S33" s="276">
        <v>0</v>
      </c>
      <c r="T33" s="387">
        <v>0</v>
      </c>
    </row>
    <row r="34" spans="1:20" ht="32.25" customHeight="1" x14ac:dyDescent="0.25">
      <c r="A34" s="581"/>
      <c r="B34" s="581"/>
      <c r="C34" s="581"/>
      <c r="D34" s="629"/>
      <c r="E34" s="616"/>
      <c r="F34" s="328" t="s">
        <v>71</v>
      </c>
      <c r="G34" s="319">
        <v>874</v>
      </c>
      <c r="H34" s="320" t="s">
        <v>13</v>
      </c>
      <c r="I34" s="329" t="s">
        <v>335</v>
      </c>
      <c r="J34" s="320" t="s">
        <v>117</v>
      </c>
      <c r="K34" s="329" t="s">
        <v>337</v>
      </c>
      <c r="L34" s="276">
        <v>8842.7999999999993</v>
      </c>
      <c r="M34" s="276">
        <f>SUM('[1]Приложение 7'!I42)</f>
        <v>7097.7000000000007</v>
      </c>
      <c r="N34" s="321">
        <v>0</v>
      </c>
      <c r="O34" s="277">
        <v>5906.4</v>
      </c>
      <c r="P34" s="415">
        <v>0</v>
      </c>
      <c r="Q34" s="435">
        <v>0</v>
      </c>
      <c r="R34" s="276">
        <v>0</v>
      </c>
      <c r="S34" s="276">
        <v>0</v>
      </c>
      <c r="T34" s="387">
        <v>0</v>
      </c>
    </row>
    <row r="35" spans="1:20" ht="40.5" customHeight="1" x14ac:dyDescent="0.25">
      <c r="A35" s="330"/>
      <c r="B35" s="330"/>
      <c r="C35" s="330"/>
      <c r="D35" s="331"/>
      <c r="E35" s="332"/>
      <c r="F35" s="328" t="s">
        <v>80</v>
      </c>
      <c r="G35" s="319">
        <v>847</v>
      </c>
      <c r="H35" s="319">
        <v>11</v>
      </c>
      <c r="I35" s="320" t="s">
        <v>15</v>
      </c>
      <c r="J35" s="320" t="s">
        <v>117</v>
      </c>
      <c r="K35" s="329" t="s">
        <v>338</v>
      </c>
      <c r="L35" s="333">
        <v>0</v>
      </c>
      <c r="M35" s="277">
        <v>8765.08</v>
      </c>
      <c r="N35" s="277">
        <v>0</v>
      </c>
      <c r="O35" s="277">
        <v>22701.200000000001</v>
      </c>
      <c r="P35" s="417">
        <v>450</v>
      </c>
      <c r="Q35" s="448">
        <f>SUM('[1]Приложение 7'!M96)</f>
        <v>0</v>
      </c>
      <c r="R35" s="277">
        <f>SUM('[1]Приложение 7'!N96)</f>
        <v>0</v>
      </c>
      <c r="S35" s="277">
        <v>0</v>
      </c>
      <c r="T35" s="426">
        <v>0</v>
      </c>
    </row>
    <row r="36" spans="1:20" ht="23.25" customHeight="1" x14ac:dyDescent="0.25">
      <c r="A36" s="580" t="s">
        <v>76</v>
      </c>
      <c r="B36" s="580" t="s">
        <v>131</v>
      </c>
      <c r="C36" s="580" t="s">
        <v>16</v>
      </c>
      <c r="D36" s="627"/>
      <c r="E36" s="615" t="s">
        <v>83</v>
      </c>
      <c r="F36" s="328" t="s">
        <v>46</v>
      </c>
      <c r="G36" s="319"/>
      <c r="H36" s="320"/>
      <c r="I36" s="320"/>
      <c r="J36" s="320"/>
      <c r="K36" s="319"/>
      <c r="L36" s="276">
        <f>L37+L35</f>
        <v>5801.5</v>
      </c>
      <c r="M36" s="276">
        <f t="shared" ref="M36:T36" si="10">M37</f>
        <v>7022.71</v>
      </c>
      <c r="N36" s="321">
        <f t="shared" si="10"/>
        <v>2819.7</v>
      </c>
      <c r="O36" s="276">
        <f t="shared" si="10"/>
        <v>1697.5</v>
      </c>
      <c r="P36" s="415">
        <f t="shared" si="10"/>
        <v>2319.8000000000002</v>
      </c>
      <c r="Q36" s="276">
        <f t="shared" si="10"/>
        <v>2950</v>
      </c>
      <c r="R36" s="276">
        <f t="shared" si="10"/>
        <v>2950</v>
      </c>
      <c r="S36" s="276">
        <f t="shared" si="10"/>
        <v>2950</v>
      </c>
      <c r="T36" s="387">
        <f t="shared" si="10"/>
        <v>1000</v>
      </c>
    </row>
    <row r="37" spans="1:20" ht="56.25" customHeight="1" x14ac:dyDescent="0.25">
      <c r="A37" s="600"/>
      <c r="B37" s="600"/>
      <c r="C37" s="600"/>
      <c r="D37" s="628"/>
      <c r="E37" s="617"/>
      <c r="F37" s="328" t="s">
        <v>187</v>
      </c>
      <c r="G37" s="319">
        <v>843</v>
      </c>
      <c r="H37" s="319">
        <v>10</v>
      </c>
      <c r="I37" s="320" t="s">
        <v>24</v>
      </c>
      <c r="J37" s="320" t="s">
        <v>118</v>
      </c>
      <c r="K37" s="329" t="s">
        <v>339</v>
      </c>
      <c r="L37" s="277">
        <v>5801.5</v>
      </c>
      <c r="M37" s="277">
        <v>7022.71</v>
      </c>
      <c r="N37" s="277">
        <v>2819.7</v>
      </c>
      <c r="O37" s="277">
        <v>1697.5</v>
      </c>
      <c r="P37" s="417">
        <v>2319.8000000000002</v>
      </c>
      <c r="Q37" s="277">
        <v>2950</v>
      </c>
      <c r="R37" s="277">
        <v>2950</v>
      </c>
      <c r="S37" s="277">
        <v>2950</v>
      </c>
      <c r="T37" s="426">
        <v>1000</v>
      </c>
    </row>
    <row r="38" spans="1:20" ht="19.5" customHeight="1" x14ac:dyDescent="0.25">
      <c r="A38" s="580" t="s">
        <v>76</v>
      </c>
      <c r="B38" s="580" t="s">
        <v>131</v>
      </c>
      <c r="C38" s="580" t="s">
        <v>17</v>
      </c>
      <c r="D38" s="627"/>
      <c r="E38" s="615" t="s">
        <v>89</v>
      </c>
      <c r="F38" s="328" t="s">
        <v>46</v>
      </c>
      <c r="G38" s="319"/>
      <c r="H38" s="319"/>
      <c r="I38" s="320"/>
      <c r="J38" s="320"/>
      <c r="K38" s="329"/>
      <c r="L38" s="277">
        <f t="shared" ref="L38:T38" si="11">L39+L40</f>
        <v>1937.2496000000001</v>
      </c>
      <c r="M38" s="277">
        <f t="shared" si="11"/>
        <v>1242.73</v>
      </c>
      <c r="N38" s="277">
        <f t="shared" si="11"/>
        <v>910.5</v>
      </c>
      <c r="O38" s="277">
        <f t="shared" si="11"/>
        <v>224.4</v>
      </c>
      <c r="P38" s="417">
        <f t="shared" si="11"/>
        <v>65.16</v>
      </c>
      <c r="Q38" s="277">
        <f t="shared" si="11"/>
        <v>0</v>
      </c>
      <c r="R38" s="277">
        <f t="shared" si="11"/>
        <v>0</v>
      </c>
      <c r="S38" s="277">
        <f t="shared" si="11"/>
        <v>0</v>
      </c>
      <c r="T38" s="426">
        <f t="shared" si="11"/>
        <v>0</v>
      </c>
    </row>
    <row r="39" spans="1:20" ht="42.75" customHeight="1" x14ac:dyDescent="0.25">
      <c r="A39" s="581"/>
      <c r="B39" s="581"/>
      <c r="C39" s="581"/>
      <c r="D39" s="629"/>
      <c r="E39" s="616"/>
      <c r="F39" s="328" t="s">
        <v>187</v>
      </c>
      <c r="G39" s="319">
        <v>843</v>
      </c>
      <c r="H39" s="319">
        <v>10</v>
      </c>
      <c r="I39" s="320" t="s">
        <v>24</v>
      </c>
      <c r="J39" s="320" t="s">
        <v>119</v>
      </c>
      <c r="K39" s="329" t="s">
        <v>340</v>
      </c>
      <c r="L39" s="278">
        <f>SUM('[1]Приложение 7'!H126)</f>
        <v>1937.2496000000001</v>
      </c>
      <c r="M39" s="278">
        <v>942.73</v>
      </c>
      <c r="N39" s="278">
        <v>610.5</v>
      </c>
      <c r="O39" s="278">
        <v>0</v>
      </c>
      <c r="P39" s="418">
        <v>65.16</v>
      </c>
      <c r="Q39" s="278">
        <f>SUM('[1]Приложение 7'!M126)</f>
        <v>0</v>
      </c>
      <c r="R39" s="278">
        <f>SUM('[1]Приложение 7'!N126)</f>
        <v>0</v>
      </c>
      <c r="S39" s="278">
        <v>0</v>
      </c>
      <c r="T39" s="427">
        <v>0</v>
      </c>
    </row>
    <row r="40" spans="1:20" ht="45.75" customHeight="1" x14ac:dyDescent="0.25">
      <c r="A40" s="600"/>
      <c r="B40" s="600"/>
      <c r="C40" s="600"/>
      <c r="D40" s="628"/>
      <c r="E40" s="617"/>
      <c r="F40" s="328" t="s">
        <v>80</v>
      </c>
      <c r="G40" s="319">
        <v>847</v>
      </c>
      <c r="H40" s="319">
        <v>11</v>
      </c>
      <c r="I40" s="320" t="s">
        <v>15</v>
      </c>
      <c r="J40" s="320" t="s">
        <v>119</v>
      </c>
      <c r="K40" s="329"/>
      <c r="L40" s="278">
        <v>0</v>
      </c>
      <c r="M40" s="278">
        <f>SUM('[1]Приложение 7'!I138)</f>
        <v>300</v>
      </c>
      <c r="N40" s="278">
        <f>SUM('[1]Приложение 7'!J138)</f>
        <v>300</v>
      </c>
      <c r="O40" s="278">
        <v>224.4</v>
      </c>
      <c r="P40" s="418">
        <f>SUM('[1]Приложение 7'!L138)</f>
        <v>0</v>
      </c>
      <c r="Q40" s="278">
        <f>SUM('[1]Приложение 7'!M138)</f>
        <v>0</v>
      </c>
      <c r="R40" s="278">
        <f>SUM('[1]Приложение 7'!N138)</f>
        <v>0</v>
      </c>
      <c r="S40" s="278">
        <v>0</v>
      </c>
      <c r="T40" s="427">
        <v>0</v>
      </c>
    </row>
    <row r="41" spans="1:20" ht="15.75" customHeight="1" x14ac:dyDescent="0.25">
      <c r="A41" s="580" t="s">
        <v>76</v>
      </c>
      <c r="B41" s="580" t="s">
        <v>131</v>
      </c>
      <c r="C41" s="580" t="s">
        <v>18</v>
      </c>
      <c r="D41" s="601"/>
      <c r="E41" s="615" t="s">
        <v>92</v>
      </c>
      <c r="F41" s="328" t="s">
        <v>46</v>
      </c>
      <c r="G41" s="319"/>
      <c r="H41" s="319"/>
      <c r="I41" s="320"/>
      <c r="J41" s="320"/>
      <c r="K41" s="329"/>
      <c r="L41" s="278">
        <f t="shared" ref="L41:T41" si="12">L42+L43+L44</f>
        <v>3387.1</v>
      </c>
      <c r="M41" s="278">
        <f t="shared" si="12"/>
        <v>2134.64</v>
      </c>
      <c r="N41" s="278">
        <f t="shared" si="12"/>
        <v>964.71</v>
      </c>
      <c r="O41" s="278">
        <f t="shared" si="12"/>
        <v>1036.7</v>
      </c>
      <c r="P41" s="418">
        <f t="shared" si="12"/>
        <v>1098.8200000000002</v>
      </c>
      <c r="Q41" s="278">
        <f t="shared" si="12"/>
        <v>560</v>
      </c>
      <c r="R41" s="278">
        <f t="shared" si="12"/>
        <v>560</v>
      </c>
      <c r="S41" s="278">
        <f t="shared" si="12"/>
        <v>560</v>
      </c>
      <c r="T41" s="427">
        <f t="shared" si="12"/>
        <v>0</v>
      </c>
    </row>
    <row r="42" spans="1:20" ht="45" customHeight="1" x14ac:dyDescent="0.25">
      <c r="A42" s="581"/>
      <c r="B42" s="581"/>
      <c r="C42" s="581"/>
      <c r="D42" s="602"/>
      <c r="E42" s="616"/>
      <c r="F42" s="328" t="s">
        <v>191</v>
      </c>
      <c r="G42" s="319">
        <v>843</v>
      </c>
      <c r="H42" s="319">
        <v>10</v>
      </c>
      <c r="I42" s="320" t="s">
        <v>24</v>
      </c>
      <c r="J42" s="320" t="s">
        <v>120</v>
      </c>
      <c r="K42" s="329" t="s">
        <v>341</v>
      </c>
      <c r="L42" s="278">
        <f>SUM('[1]Приложение 7'!H146)</f>
        <v>3387.1</v>
      </c>
      <c r="M42" s="278">
        <v>1709.33</v>
      </c>
      <c r="N42" s="278">
        <v>413.93</v>
      </c>
      <c r="O42" s="278">
        <v>0</v>
      </c>
      <c r="P42" s="418">
        <v>598.82000000000005</v>
      </c>
      <c r="Q42" s="278">
        <v>560</v>
      </c>
      <c r="R42" s="278">
        <v>560</v>
      </c>
      <c r="S42" s="278">
        <v>560</v>
      </c>
      <c r="T42" s="427">
        <v>0</v>
      </c>
    </row>
    <row r="43" spans="1:20" ht="48" customHeight="1" x14ac:dyDescent="0.25">
      <c r="A43" s="581"/>
      <c r="B43" s="581"/>
      <c r="C43" s="581"/>
      <c r="D43" s="602"/>
      <c r="E43" s="616"/>
      <c r="F43" s="328" t="s">
        <v>80</v>
      </c>
      <c r="G43" s="319">
        <v>847</v>
      </c>
      <c r="H43" s="319">
        <v>11</v>
      </c>
      <c r="I43" s="320" t="s">
        <v>17</v>
      </c>
      <c r="J43" s="320" t="s">
        <v>120</v>
      </c>
      <c r="K43" s="329" t="s">
        <v>342</v>
      </c>
      <c r="L43" s="334">
        <v>0</v>
      </c>
      <c r="M43" s="278">
        <v>425.31</v>
      </c>
      <c r="N43" s="278">
        <v>550.78</v>
      </c>
      <c r="O43" s="278">
        <v>0</v>
      </c>
      <c r="P43" s="418">
        <f>SUM('[1]Приложение 7'!L147)</f>
        <v>0</v>
      </c>
      <c r="Q43" s="278">
        <f>SUM('[1]Приложение 7'!M147)</f>
        <v>0</v>
      </c>
      <c r="R43" s="278">
        <f>SUM('[1]Приложение 7'!N147)</f>
        <v>0</v>
      </c>
      <c r="S43" s="278">
        <v>0</v>
      </c>
      <c r="T43" s="427">
        <v>0</v>
      </c>
    </row>
    <row r="44" spans="1:20" ht="48" customHeight="1" x14ac:dyDescent="0.25">
      <c r="A44" s="600"/>
      <c r="B44" s="600"/>
      <c r="C44" s="600"/>
      <c r="D44" s="603"/>
      <c r="E44" s="617"/>
      <c r="F44" s="328" t="s">
        <v>346</v>
      </c>
      <c r="G44" s="319">
        <v>835</v>
      </c>
      <c r="H44" s="319">
        <v>12</v>
      </c>
      <c r="I44" s="320" t="s">
        <v>15</v>
      </c>
      <c r="J44" s="320" t="s">
        <v>120</v>
      </c>
      <c r="K44" s="329" t="s">
        <v>342</v>
      </c>
      <c r="L44" s="334">
        <v>0</v>
      </c>
      <c r="M44" s="278">
        <v>0</v>
      </c>
      <c r="N44" s="278">
        <v>0</v>
      </c>
      <c r="O44" s="278">
        <v>1036.7</v>
      </c>
      <c r="P44" s="418">
        <v>500</v>
      </c>
      <c r="Q44" s="278">
        <v>0</v>
      </c>
      <c r="R44" s="278">
        <v>0</v>
      </c>
      <c r="S44" s="278">
        <v>0</v>
      </c>
      <c r="T44" s="427">
        <v>0</v>
      </c>
    </row>
    <row r="45" spans="1:20" s="327" customFormat="1" ht="21" customHeight="1" x14ac:dyDescent="0.25">
      <c r="A45" s="595" t="s">
        <v>76</v>
      </c>
      <c r="B45" s="595" t="s">
        <v>132</v>
      </c>
      <c r="C45" s="595"/>
      <c r="D45" s="621"/>
      <c r="E45" s="609" t="s">
        <v>323</v>
      </c>
      <c r="F45" s="314" t="s">
        <v>46</v>
      </c>
      <c r="G45" s="315"/>
      <c r="H45" s="335"/>
      <c r="I45" s="336"/>
      <c r="J45" s="336"/>
      <c r="K45" s="336"/>
      <c r="L45" s="279">
        <v>7345</v>
      </c>
      <c r="M45" s="279">
        <f>M46+M48</f>
        <v>7898.1</v>
      </c>
      <c r="N45" s="279">
        <f>N46+N48</f>
        <v>980.7</v>
      </c>
      <c r="O45" s="279">
        <f t="shared" ref="O45:T45" si="13">SUM(O46:O48)</f>
        <v>24936.3</v>
      </c>
      <c r="P45" s="419">
        <f t="shared" si="13"/>
        <v>14359.080000000002</v>
      </c>
      <c r="Q45" s="279">
        <f t="shared" si="13"/>
        <v>40962.800000000003</v>
      </c>
      <c r="R45" s="279">
        <f t="shared" si="13"/>
        <v>0</v>
      </c>
      <c r="S45" s="279">
        <f t="shared" si="13"/>
        <v>0</v>
      </c>
      <c r="T45" s="428">
        <f t="shared" si="13"/>
        <v>0</v>
      </c>
    </row>
    <row r="46" spans="1:20" s="327" customFormat="1" ht="48" customHeight="1" x14ac:dyDescent="0.25">
      <c r="A46" s="596"/>
      <c r="B46" s="596"/>
      <c r="C46" s="596"/>
      <c r="D46" s="622"/>
      <c r="E46" s="610"/>
      <c r="F46" s="314" t="s">
        <v>191</v>
      </c>
      <c r="G46" s="315">
        <v>843</v>
      </c>
      <c r="H46" s="315">
        <v>10</v>
      </c>
      <c r="I46" s="316" t="s">
        <v>24</v>
      </c>
      <c r="J46" s="316" t="s">
        <v>115</v>
      </c>
      <c r="K46" s="336"/>
      <c r="L46" s="279">
        <f>L51+L52+L53+L55+L50</f>
        <v>300</v>
      </c>
      <c r="M46" s="279">
        <f>M51+M52+M53+M55+M50</f>
        <v>3224.1</v>
      </c>
      <c r="N46" s="279">
        <f>N50+N51+N52+N53+N55</f>
        <v>980.7</v>
      </c>
      <c r="O46" s="279">
        <f>O55</f>
        <v>10410.1</v>
      </c>
      <c r="P46" s="419">
        <f>P55</f>
        <v>11320.12</v>
      </c>
      <c r="Q46" s="279">
        <f>Q51+Q52+Q53+Q55</f>
        <v>14237</v>
      </c>
      <c r="R46" s="279">
        <v>0</v>
      </c>
      <c r="S46" s="279">
        <v>0</v>
      </c>
      <c r="T46" s="428">
        <f>T50+T55</f>
        <v>0</v>
      </c>
    </row>
    <row r="47" spans="1:20" s="327" customFormat="1" ht="48" customHeight="1" x14ac:dyDescent="0.25">
      <c r="A47" s="596"/>
      <c r="B47" s="596"/>
      <c r="C47" s="596"/>
      <c r="D47" s="622"/>
      <c r="E47" s="610"/>
      <c r="F47" s="314" t="s">
        <v>347</v>
      </c>
      <c r="G47" s="315">
        <v>855</v>
      </c>
      <c r="H47" s="315">
        <v>9</v>
      </c>
      <c r="I47" s="316" t="s">
        <v>27</v>
      </c>
      <c r="J47" s="316" t="s">
        <v>115</v>
      </c>
      <c r="K47" s="336"/>
      <c r="L47" s="279">
        <f>L56</f>
        <v>0</v>
      </c>
      <c r="M47" s="279">
        <f>M56</f>
        <v>0</v>
      </c>
      <c r="N47" s="279">
        <f>N56</f>
        <v>0</v>
      </c>
      <c r="O47" s="279">
        <f>O56</f>
        <v>3923.9</v>
      </c>
      <c r="P47" s="419">
        <f>P56</f>
        <v>3038.96</v>
      </c>
      <c r="Q47" s="279">
        <f>Q56</f>
        <v>0</v>
      </c>
      <c r="R47" s="279">
        <f>R56</f>
        <v>0</v>
      </c>
      <c r="S47" s="279">
        <f>S56</f>
        <v>0</v>
      </c>
      <c r="T47" s="428">
        <f>T56</f>
        <v>0</v>
      </c>
    </row>
    <row r="48" spans="1:20" s="327" customFormat="1" ht="33" customHeight="1" x14ac:dyDescent="0.25">
      <c r="A48" s="597"/>
      <c r="B48" s="597"/>
      <c r="C48" s="597"/>
      <c r="D48" s="623"/>
      <c r="E48" s="611"/>
      <c r="F48" s="314" t="s">
        <v>71</v>
      </c>
      <c r="G48" s="315">
        <v>874</v>
      </c>
      <c r="H48" s="316" t="s">
        <v>13</v>
      </c>
      <c r="I48" s="316" t="s">
        <v>18</v>
      </c>
      <c r="J48" s="316" t="s">
        <v>115</v>
      </c>
      <c r="K48" s="336"/>
      <c r="L48" s="279">
        <v>7045</v>
      </c>
      <c r="M48" s="279">
        <f>M49</f>
        <v>4674</v>
      </c>
      <c r="N48" s="279">
        <v>0</v>
      </c>
      <c r="O48" s="279">
        <f>O49</f>
        <v>10602.3</v>
      </c>
      <c r="P48" s="419">
        <v>0</v>
      </c>
      <c r="Q48" s="279">
        <v>26725.8</v>
      </c>
      <c r="R48" s="279">
        <f>R49</f>
        <v>0</v>
      </c>
      <c r="S48" s="279">
        <f>S49</f>
        <v>0</v>
      </c>
      <c r="T48" s="428">
        <f>T49</f>
        <v>0</v>
      </c>
    </row>
    <row r="49" spans="1:20" s="327" customFormat="1" ht="108.75" customHeight="1" x14ac:dyDescent="0.25">
      <c r="A49" s="337" t="s">
        <v>76</v>
      </c>
      <c r="B49" s="338" t="s">
        <v>132</v>
      </c>
      <c r="C49" s="338" t="s">
        <v>15</v>
      </c>
      <c r="D49" s="339"/>
      <c r="E49" s="340" t="s">
        <v>321</v>
      </c>
      <c r="F49" s="328" t="s">
        <v>71</v>
      </c>
      <c r="G49" s="319">
        <v>874</v>
      </c>
      <c r="H49" s="316" t="s">
        <v>13</v>
      </c>
      <c r="I49" s="316" t="s">
        <v>18</v>
      </c>
      <c r="J49" s="316" t="s">
        <v>140</v>
      </c>
      <c r="K49" s="329">
        <v>612</v>
      </c>
      <c r="L49" s="278">
        <v>7045</v>
      </c>
      <c r="M49" s="278">
        <f>SUM('[1]Приложение 7'!I173)</f>
        <v>4674</v>
      </c>
      <c r="N49" s="278">
        <v>0</v>
      </c>
      <c r="O49" s="278">
        <v>10602.3</v>
      </c>
      <c r="P49" s="418">
        <v>0</v>
      </c>
      <c r="Q49" s="278">
        <v>26725.8</v>
      </c>
      <c r="R49" s="278">
        <f>SUM('[1]Приложение 7'!N173)</f>
        <v>0</v>
      </c>
      <c r="S49" s="278">
        <v>0</v>
      </c>
      <c r="T49" s="427">
        <v>0</v>
      </c>
    </row>
    <row r="50" spans="1:20" s="327" customFormat="1" ht="49.5" customHeight="1" x14ac:dyDescent="0.25">
      <c r="A50" s="337" t="s">
        <v>76</v>
      </c>
      <c r="B50" s="338" t="s">
        <v>132</v>
      </c>
      <c r="C50" s="338" t="s">
        <v>16</v>
      </c>
      <c r="D50" s="339"/>
      <c r="E50" s="328" t="s">
        <v>305</v>
      </c>
      <c r="F50" s="328" t="s">
        <v>192</v>
      </c>
      <c r="G50" s="319">
        <v>843</v>
      </c>
      <c r="H50" s="316" t="s">
        <v>48</v>
      </c>
      <c r="I50" s="316" t="s">
        <v>24</v>
      </c>
      <c r="J50" s="316" t="s">
        <v>116</v>
      </c>
      <c r="K50" s="329" t="s">
        <v>342</v>
      </c>
      <c r="L50" s="278">
        <f>SUM('[1]Приложение 7'!H182)</f>
        <v>300</v>
      </c>
      <c r="M50" s="278">
        <v>3224.1</v>
      </c>
      <c r="N50" s="278">
        <v>980.7</v>
      </c>
      <c r="O50" s="278">
        <f>SUM('[1]Приложение 7'!K182)</f>
        <v>0</v>
      </c>
      <c r="P50" s="418">
        <f>SUM('[1]Приложение 7'!L182)</f>
        <v>0</v>
      </c>
      <c r="Q50" s="278">
        <f>SUM('[1]Приложение 7'!M182)</f>
        <v>0</v>
      </c>
      <c r="R50" s="278">
        <f>SUM('[1]Приложение 7'!N182)</f>
        <v>0</v>
      </c>
      <c r="S50" s="278">
        <v>0</v>
      </c>
      <c r="T50" s="427">
        <v>0</v>
      </c>
    </row>
    <row r="51" spans="1:20" ht="54.75" hidden="1" customHeight="1" x14ac:dyDescent="0.25">
      <c r="A51" s="341" t="s">
        <v>76</v>
      </c>
      <c r="B51" s="341" t="s">
        <v>132</v>
      </c>
      <c r="C51" s="341" t="s">
        <v>17</v>
      </c>
      <c r="D51" s="342"/>
      <c r="E51" s="328" t="s">
        <v>402</v>
      </c>
      <c r="F51" s="328" t="s">
        <v>192</v>
      </c>
      <c r="G51" s="319">
        <v>843</v>
      </c>
      <c r="H51" s="315">
        <v>10</v>
      </c>
      <c r="I51" s="316" t="s">
        <v>17</v>
      </c>
      <c r="J51" s="316" t="s">
        <v>401</v>
      </c>
      <c r="K51" s="329"/>
      <c r="L51" s="278">
        <v>0</v>
      </c>
      <c r="M51" s="278">
        <f>SUM('[1]Приложение 7'!I217)</f>
        <v>0</v>
      </c>
      <c r="N51" s="278">
        <f>SUM('[1]Приложение 7'!J201,'[1]Приложение 7'!J209,'[1]Приложение 7'!J217,'[1]Приложение 7'!J225,'[1]Приложение 7'!J234,'[1]Приложение 7'!J242)</f>
        <v>0</v>
      </c>
      <c r="O51" s="278">
        <f>SUM('[1]Приложение 7'!K201,'[1]Приложение 7'!K209,'[1]Приложение 7'!K217,'[1]Приложение 7'!K225,'[1]Приложение 7'!K234,'[1]Приложение 7'!K242)</f>
        <v>0</v>
      </c>
      <c r="P51" s="418">
        <f>SUM('[1]Приложение 7'!L201,'[1]Приложение 7'!L209,'[1]Приложение 7'!L217,'[1]Приложение 7'!L225,'[1]Приложение 7'!L234,'[1]Приложение 7'!L242)</f>
        <v>0</v>
      </c>
      <c r="Q51" s="278">
        <f>SUM('[1]Приложение 7'!M201,'[1]Приложение 7'!M209,'[1]Приложение 7'!M217,'[1]Приложение 7'!M225,'[1]Приложение 7'!M234,'[1]Приложение 7'!M242)</f>
        <v>0</v>
      </c>
      <c r="R51" s="278">
        <f>SUM('[1]Приложение 7'!N201,'[1]Приложение 7'!N209,'[1]Приложение 7'!N217,'[1]Приложение 7'!N225,'[1]Приложение 7'!N234,'[1]Приложение 7'!N242)</f>
        <v>0</v>
      </c>
      <c r="S51" s="278">
        <f>SUM('[1]Приложение 7'!O201,'[1]Приложение 7'!O209,'[1]Приложение 7'!O217,'[1]Приложение 7'!O225,'[1]Приложение 7'!O234,'[1]Приложение 7'!O242)</f>
        <v>0</v>
      </c>
      <c r="T51" s="427">
        <f>SUM('[1]Приложение 7'!P201,'[1]Приложение 7'!P209,'[1]Приложение 7'!P217,'[1]Приложение 7'!P225,'[1]Приложение 7'!P234,'[1]Приложение 7'!P242)</f>
        <v>0</v>
      </c>
    </row>
    <row r="52" spans="1:20" ht="71.25" hidden="1" customHeight="1" x14ac:dyDescent="0.25">
      <c r="A52" s="337" t="s">
        <v>76</v>
      </c>
      <c r="B52" s="338" t="s">
        <v>132</v>
      </c>
      <c r="C52" s="338" t="s">
        <v>18</v>
      </c>
      <c r="D52" s="339"/>
      <c r="E52" s="339" t="s">
        <v>315</v>
      </c>
      <c r="F52" s="328" t="s">
        <v>192</v>
      </c>
      <c r="G52" s="319">
        <v>843</v>
      </c>
      <c r="H52" s="315">
        <v>10</v>
      </c>
      <c r="I52" s="316" t="s">
        <v>17</v>
      </c>
      <c r="J52" s="316" t="s">
        <v>400</v>
      </c>
      <c r="K52" s="329"/>
      <c r="L52" s="277">
        <v>0</v>
      </c>
      <c r="M52" s="277">
        <v>0</v>
      </c>
      <c r="N52" s="277">
        <f>SUM('[1]Приложение 7'!J252,'[1]Приложение 7'!J260,'[1]Приложение 7'!J268)</f>
        <v>0</v>
      </c>
      <c r="O52" s="277">
        <f>SUM('[1]Приложение 7'!K252,'[1]Приложение 7'!K260,'[1]Приложение 7'!K268)</f>
        <v>0</v>
      </c>
      <c r="P52" s="417">
        <f>SUM('[1]Приложение 7'!L252,'[1]Приложение 7'!L260,'[1]Приложение 7'!L268)</f>
        <v>0</v>
      </c>
      <c r="Q52" s="277">
        <f>SUM('[1]Приложение 7'!M252,'[1]Приложение 7'!M260,'[1]Приложение 7'!M268)</f>
        <v>0</v>
      </c>
      <c r="R52" s="277">
        <f>SUM('[1]Приложение 7'!N252,'[1]Приложение 7'!N260,'[1]Приложение 7'!N268)</f>
        <v>0</v>
      </c>
      <c r="S52" s="277">
        <f>SUM('[1]Приложение 7'!O252,'[1]Приложение 7'!O260,'[1]Приложение 7'!O268)</f>
        <v>0</v>
      </c>
      <c r="T52" s="426">
        <f>SUM('[1]Приложение 7'!P252,'[1]Приложение 7'!P260,'[1]Приложение 7'!P268)</f>
        <v>0</v>
      </c>
    </row>
    <row r="53" spans="1:20" ht="94.5" hidden="1" customHeight="1" x14ac:dyDescent="0.25">
      <c r="A53" s="337" t="s">
        <v>76</v>
      </c>
      <c r="B53" s="338" t="s">
        <v>132</v>
      </c>
      <c r="C53" s="338" t="s">
        <v>25</v>
      </c>
      <c r="D53" s="339"/>
      <c r="E53" s="339" t="s">
        <v>242</v>
      </c>
      <c r="F53" s="328" t="s">
        <v>192</v>
      </c>
      <c r="G53" s="319">
        <v>843</v>
      </c>
      <c r="H53" s="315">
        <v>10</v>
      </c>
      <c r="I53" s="316" t="s">
        <v>17</v>
      </c>
      <c r="J53" s="316" t="s">
        <v>399</v>
      </c>
      <c r="K53" s="329"/>
      <c r="L53" s="277">
        <v>0</v>
      </c>
      <c r="M53" s="277">
        <v>0</v>
      </c>
      <c r="N53" s="277">
        <f>SUM('[1]Приложение 7'!J277,'[1]Приложение 7'!J285,'[1]Приложение 7'!J293,'[1]Приложение 7'!J301,'[1]Приложение 7'!J309,'[1]Приложение 7'!J317)</f>
        <v>0</v>
      </c>
      <c r="O53" s="277">
        <f>SUM('[1]Приложение 7'!K277,'[1]Приложение 7'!K285,'[1]Приложение 7'!K293,'[1]Приложение 7'!K301,'[1]Приложение 7'!K309,'[1]Приложение 7'!K317)</f>
        <v>0</v>
      </c>
      <c r="P53" s="417">
        <f>SUM('[1]Приложение 7'!L277,'[1]Приложение 7'!L285,'[1]Приложение 7'!L293,'[1]Приложение 7'!L301,'[1]Приложение 7'!L309,'[1]Приложение 7'!L317)</f>
        <v>0</v>
      </c>
      <c r="Q53" s="277">
        <f>SUM('[1]Приложение 7'!M277,'[1]Приложение 7'!M285,'[1]Приложение 7'!M293,'[1]Приложение 7'!M301,'[1]Приложение 7'!M309,'[1]Приложение 7'!M317)</f>
        <v>0</v>
      </c>
      <c r="R53" s="277">
        <f>SUM('[1]Приложение 7'!N277,'[1]Приложение 7'!N285,'[1]Приложение 7'!N293,'[1]Приложение 7'!N301,'[1]Приложение 7'!N309,'[1]Приложение 7'!N317)</f>
        <v>0</v>
      </c>
      <c r="S53" s="277">
        <f>SUM('[1]Приложение 7'!O277,'[1]Приложение 7'!O285,'[1]Приложение 7'!O293,'[1]Приложение 7'!O301,'[1]Приложение 7'!O309,'[1]Приложение 7'!O317)</f>
        <v>0</v>
      </c>
      <c r="T53" s="426">
        <f>SUM('[1]Приложение 7'!P277,'[1]Приложение 7'!P285,'[1]Приложение 7'!P293,'[1]Приложение 7'!P301,'[1]Приложение 7'!P309,'[1]Приложение 7'!P317)</f>
        <v>0</v>
      </c>
    </row>
    <row r="54" spans="1:20" ht="19.5" customHeight="1" x14ac:dyDescent="0.25">
      <c r="A54" s="580" t="s">
        <v>76</v>
      </c>
      <c r="B54" s="580" t="s">
        <v>132</v>
      </c>
      <c r="C54" s="580" t="s">
        <v>24</v>
      </c>
      <c r="D54" s="612"/>
      <c r="E54" s="615" t="s">
        <v>224</v>
      </c>
      <c r="F54" s="314" t="s">
        <v>46</v>
      </c>
      <c r="G54" s="343"/>
      <c r="H54" s="343"/>
      <c r="I54" s="343"/>
      <c r="J54" s="343"/>
      <c r="K54" s="343"/>
      <c r="L54" s="280">
        <f t="shared" ref="L54:T54" si="14">L55+L56</f>
        <v>0</v>
      </c>
      <c r="M54" s="280">
        <f t="shared" si="14"/>
        <v>0</v>
      </c>
      <c r="N54" s="280">
        <f t="shared" si="14"/>
        <v>0</v>
      </c>
      <c r="O54" s="280">
        <f t="shared" si="14"/>
        <v>14334</v>
      </c>
      <c r="P54" s="420">
        <f t="shared" si="14"/>
        <v>14359.080000000002</v>
      </c>
      <c r="Q54" s="280">
        <f t="shared" si="14"/>
        <v>14237</v>
      </c>
      <c r="R54" s="280">
        <f t="shared" si="14"/>
        <v>0</v>
      </c>
      <c r="S54" s="280">
        <f t="shared" si="14"/>
        <v>0</v>
      </c>
      <c r="T54" s="429">
        <f t="shared" si="14"/>
        <v>0</v>
      </c>
    </row>
    <row r="55" spans="1:20" ht="42.75" customHeight="1" x14ac:dyDescent="0.25">
      <c r="A55" s="581"/>
      <c r="B55" s="581"/>
      <c r="C55" s="581"/>
      <c r="D55" s="613"/>
      <c r="E55" s="616"/>
      <c r="F55" s="328" t="s">
        <v>192</v>
      </c>
      <c r="G55" s="319">
        <v>843</v>
      </c>
      <c r="H55" s="315">
        <v>10</v>
      </c>
      <c r="I55" s="316" t="s">
        <v>24</v>
      </c>
      <c r="J55" s="316" t="s">
        <v>309</v>
      </c>
      <c r="K55" s="329">
        <v>240</v>
      </c>
      <c r="L55" s="277">
        <f>SUM('[1]Приложение 7'!H409)</f>
        <v>0</v>
      </c>
      <c r="M55" s="277">
        <f>SUM('[1]Приложение 7'!I326,'[1]Приложение 7'!I391,'[1]Приложение 7'!I409,'[1]Приложение 7'!I417,'[1]Приложение 7'!I425,'[1]Приложение 7'!I449,'[1]Приложение 7'!I457)</f>
        <v>0</v>
      </c>
      <c r="N55" s="277">
        <f>SUM('[1]Приложение 7'!J326,'[1]Приложение 7'!J391,'[1]Приложение 7'!J409,'[1]Приложение 7'!J417,'[1]Приложение 7'!J425,'[1]Приложение 7'!J449,'[1]Приложение 7'!J457)</f>
        <v>0</v>
      </c>
      <c r="O55" s="277">
        <v>10410.1</v>
      </c>
      <c r="P55" s="417">
        <v>11320.12</v>
      </c>
      <c r="Q55" s="277">
        <v>14237</v>
      </c>
      <c r="R55" s="276">
        <v>0</v>
      </c>
      <c r="S55" s="276">
        <v>0</v>
      </c>
      <c r="T55" s="387">
        <v>0</v>
      </c>
    </row>
    <row r="56" spans="1:20" ht="30.75" customHeight="1" x14ac:dyDescent="0.25">
      <c r="A56" s="600"/>
      <c r="B56" s="600"/>
      <c r="C56" s="600"/>
      <c r="D56" s="614"/>
      <c r="E56" s="617"/>
      <c r="F56" s="328" t="s">
        <v>347</v>
      </c>
      <c r="G56" s="319">
        <v>855</v>
      </c>
      <c r="H56" s="315">
        <v>9</v>
      </c>
      <c r="I56" s="316" t="s">
        <v>27</v>
      </c>
      <c r="J56" s="316" t="s">
        <v>309</v>
      </c>
      <c r="K56" s="329" t="s">
        <v>343</v>
      </c>
      <c r="L56" s="277">
        <v>0</v>
      </c>
      <c r="M56" s="277">
        <v>0</v>
      </c>
      <c r="N56" s="277">
        <v>0</v>
      </c>
      <c r="O56" s="277">
        <v>3923.9</v>
      </c>
      <c r="P56" s="417">
        <v>3038.96</v>
      </c>
      <c r="Q56" s="277">
        <v>0</v>
      </c>
      <c r="R56" s="276">
        <v>0</v>
      </c>
      <c r="S56" s="276">
        <v>0</v>
      </c>
      <c r="T56" s="387">
        <v>0</v>
      </c>
    </row>
    <row r="57" spans="1:20" ht="15" customHeight="1" x14ac:dyDescent="0.25">
      <c r="A57" s="580" t="s">
        <v>76</v>
      </c>
      <c r="B57" s="580" t="s">
        <v>147</v>
      </c>
      <c r="C57" s="580"/>
      <c r="D57" s="612"/>
      <c r="E57" s="609" t="s">
        <v>204</v>
      </c>
      <c r="F57" s="314" t="s">
        <v>46</v>
      </c>
      <c r="G57" s="315"/>
      <c r="H57" s="315"/>
      <c r="I57" s="316"/>
      <c r="J57" s="316"/>
      <c r="K57" s="336"/>
      <c r="L57" s="281">
        <f t="shared" ref="L57:T57" si="15">L58+L59</f>
        <v>0</v>
      </c>
      <c r="M57" s="281">
        <f t="shared" si="15"/>
        <v>869.87</v>
      </c>
      <c r="N57" s="281">
        <f t="shared" si="15"/>
        <v>669.04</v>
      </c>
      <c r="O57" s="281">
        <f t="shared" si="15"/>
        <v>952.8</v>
      </c>
      <c r="P57" s="421">
        <f t="shared" si="15"/>
        <v>2086.89</v>
      </c>
      <c r="Q57" s="281">
        <f t="shared" si="15"/>
        <v>1816.6</v>
      </c>
      <c r="R57" s="281">
        <f t="shared" si="15"/>
        <v>2125</v>
      </c>
      <c r="S57" s="281">
        <f t="shared" si="15"/>
        <v>2125</v>
      </c>
      <c r="T57" s="430">
        <f t="shared" si="15"/>
        <v>1179.8</v>
      </c>
    </row>
    <row r="58" spans="1:20" ht="38.25" x14ac:dyDescent="0.25">
      <c r="A58" s="581"/>
      <c r="B58" s="581"/>
      <c r="C58" s="581"/>
      <c r="D58" s="613"/>
      <c r="E58" s="610"/>
      <c r="F58" s="344" t="s">
        <v>104</v>
      </c>
      <c r="G58" s="315">
        <v>874</v>
      </c>
      <c r="H58" s="316" t="s">
        <v>13</v>
      </c>
      <c r="I58" s="316" t="s">
        <v>18</v>
      </c>
      <c r="J58" s="316" t="s">
        <v>245</v>
      </c>
      <c r="K58" s="336"/>
      <c r="L58" s="281">
        <v>0</v>
      </c>
      <c r="M58" s="281">
        <f>M63</f>
        <v>469.87</v>
      </c>
      <c r="N58" s="281">
        <v>669.04</v>
      </c>
      <c r="O58" s="281">
        <f>O63</f>
        <v>952.8</v>
      </c>
      <c r="P58" s="421">
        <f>P63</f>
        <v>2086.89</v>
      </c>
      <c r="Q58" s="281">
        <f>Q63</f>
        <v>1816.6</v>
      </c>
      <c r="R58" s="281">
        <f>R63</f>
        <v>2125</v>
      </c>
      <c r="S58" s="281">
        <f>S63</f>
        <v>2125</v>
      </c>
      <c r="T58" s="430">
        <v>1179.8</v>
      </c>
    </row>
    <row r="59" spans="1:20" ht="38.25" x14ac:dyDescent="0.25">
      <c r="A59" s="600"/>
      <c r="B59" s="600"/>
      <c r="C59" s="600"/>
      <c r="D59" s="614"/>
      <c r="E59" s="611"/>
      <c r="F59" s="314" t="s">
        <v>191</v>
      </c>
      <c r="G59" s="315">
        <v>843</v>
      </c>
      <c r="H59" s="315">
        <v>10</v>
      </c>
      <c r="I59" s="316" t="s">
        <v>24</v>
      </c>
      <c r="J59" s="316" t="s">
        <v>245</v>
      </c>
      <c r="K59" s="336"/>
      <c r="L59" s="281">
        <f>L60+L62+L64</f>
        <v>0</v>
      </c>
      <c r="M59" s="281">
        <f>M60+M62+M64</f>
        <v>400</v>
      </c>
      <c r="N59" s="281">
        <v>0</v>
      </c>
      <c r="O59" s="281">
        <v>0</v>
      </c>
      <c r="P59" s="421">
        <f>P60+P62+P64</f>
        <v>0</v>
      </c>
      <c r="Q59" s="281">
        <f>Q60+Q62+Q64</f>
        <v>0</v>
      </c>
      <c r="R59" s="281">
        <f>R60+R62+R64</f>
        <v>0</v>
      </c>
      <c r="S59" s="281">
        <f>S60+S62+S64</f>
        <v>0</v>
      </c>
      <c r="T59" s="430">
        <f>T60+T62+T64</f>
        <v>0</v>
      </c>
    </row>
    <row r="60" spans="1:20" ht="0.75" customHeight="1" x14ac:dyDescent="0.25">
      <c r="A60" s="337" t="s">
        <v>76</v>
      </c>
      <c r="B60" s="338" t="s">
        <v>147</v>
      </c>
      <c r="C60" s="338" t="s">
        <v>15</v>
      </c>
      <c r="D60" s="339"/>
      <c r="E60" s="340" t="s">
        <v>311</v>
      </c>
      <c r="F60" s="340" t="s">
        <v>191</v>
      </c>
      <c r="G60" s="345">
        <v>843</v>
      </c>
      <c r="H60" s="345">
        <v>10</v>
      </c>
      <c r="I60" s="346" t="s">
        <v>17</v>
      </c>
      <c r="J60" s="346" t="s">
        <v>310</v>
      </c>
      <c r="K60" s="347"/>
      <c r="L60" s="282">
        <f>SUM('[1]Приложение 7'!H468,'[1]Приложение 7'!H472,'[1]Приложение 7'!H476,'[1]Приложение 7'!H480,'[1]Приложение 7'!H484,'[1]Приложение 7'!H488,'[1]Приложение 7'!H491)</f>
        <v>0</v>
      </c>
      <c r="M60" s="282">
        <f>SUM('[1]Приложение 7'!I468,'[1]Приложение 7'!I472,'[1]Приложение 7'!I476,'[1]Приложение 7'!I480,'[1]Приложение 7'!I484,'[1]Приложение 7'!I488,'[1]Приложение 7'!I491,'[1]Приложение 7'!I496,'[1]Приложение 7'!I499,'[1]Приложение 7'!I502,'[1]Приложение 7'!I505,'[1]Приложение 7'!I508)</f>
        <v>0</v>
      </c>
      <c r="N60" s="282">
        <f>SUM('[1]Приложение 7'!J468,'[1]Приложение 7'!J472,'[1]Приложение 7'!J476,'[1]Приложение 7'!J480,'[1]Приложение 7'!J484,'[1]Приложение 7'!J488,'[1]Приложение 7'!J491,'[1]Приложение 7'!J496,'[1]Приложение 7'!J499,'[1]Приложение 7'!J502,'[1]Приложение 7'!J505,'[1]Приложение 7'!J508)</f>
        <v>0</v>
      </c>
      <c r="O60" s="282">
        <f>SUM('[1]Приложение 7'!K468,'[1]Приложение 7'!K472,'[1]Приложение 7'!K476,'[1]Приложение 7'!K480,'[1]Приложение 7'!K484,'[1]Приложение 7'!K488,'[1]Приложение 7'!K491,'[1]Приложение 7'!K496,'[1]Приложение 7'!K499,'[1]Приложение 7'!K502,'[1]Приложение 7'!K505,'[1]Приложение 7'!K508)</f>
        <v>0</v>
      </c>
      <c r="P60" s="422">
        <f>SUM('[1]Приложение 7'!L468,'[1]Приложение 7'!L472,'[1]Приложение 7'!L476,'[1]Приложение 7'!L480,'[1]Приложение 7'!L484,'[1]Приложение 7'!L488,'[1]Приложение 7'!L491,'[1]Приложение 7'!L496,'[1]Приложение 7'!L499,'[1]Приложение 7'!L502,'[1]Приложение 7'!L505,'[1]Приложение 7'!L508)</f>
        <v>0</v>
      </c>
      <c r="Q60" s="282">
        <f>SUM('[1]Приложение 7'!M468,'[1]Приложение 7'!M472,'[1]Приложение 7'!M476,'[1]Приложение 7'!M480,'[1]Приложение 7'!M484,'[1]Приложение 7'!M488,'[1]Приложение 7'!M491,'[1]Приложение 7'!M496,'[1]Приложение 7'!M499,'[1]Приложение 7'!M502,'[1]Приложение 7'!M505,'[1]Приложение 7'!M508)</f>
        <v>0</v>
      </c>
      <c r="R60" s="282">
        <f>SUM('[1]Приложение 7'!N468,'[1]Приложение 7'!N472,'[1]Приложение 7'!N476,'[1]Приложение 7'!N480,'[1]Приложение 7'!N484,'[1]Приложение 7'!N488,'[1]Приложение 7'!N491,'[1]Приложение 7'!N496,'[1]Приложение 7'!N499,'[1]Приложение 7'!N502,'[1]Приложение 7'!N505,'[1]Приложение 7'!N508)</f>
        <v>0</v>
      </c>
      <c r="S60" s="282">
        <f>SUM('[1]Приложение 7'!O468,'[1]Приложение 7'!O472,'[1]Приложение 7'!O476,'[1]Приложение 7'!O480,'[1]Приложение 7'!O484,'[1]Приложение 7'!O488,'[1]Приложение 7'!O491,'[1]Приложение 7'!O496,'[1]Приложение 7'!O499,'[1]Приложение 7'!O502,'[1]Приложение 7'!O505,'[1]Приложение 7'!O508)</f>
        <v>0</v>
      </c>
      <c r="T60" s="431">
        <f>SUM('[1]Приложение 7'!P468,'[1]Приложение 7'!P472,'[1]Приложение 7'!P476,'[1]Приложение 7'!P480,'[1]Приложение 7'!P484,'[1]Приложение 7'!P488,'[1]Приложение 7'!P491,'[1]Приложение 7'!P496,'[1]Приложение 7'!P499,'[1]Приложение 7'!P502,'[1]Приложение 7'!P505,'[1]Приложение 7'!P508)</f>
        <v>0</v>
      </c>
    </row>
    <row r="61" spans="1:20" ht="21.75" customHeight="1" x14ac:dyDescent="0.25">
      <c r="A61" s="574" t="s">
        <v>76</v>
      </c>
      <c r="B61" s="574" t="s">
        <v>147</v>
      </c>
      <c r="C61" s="574" t="s">
        <v>16</v>
      </c>
      <c r="D61" s="575"/>
      <c r="E61" s="576" t="s">
        <v>152</v>
      </c>
      <c r="F61" s="314" t="s">
        <v>46</v>
      </c>
      <c r="G61" s="319"/>
      <c r="H61" s="319"/>
      <c r="I61" s="320"/>
      <c r="J61" s="320"/>
      <c r="K61" s="329"/>
      <c r="L61" s="278"/>
      <c r="M61" s="278"/>
      <c r="N61" s="278"/>
      <c r="O61" s="278">
        <f t="shared" ref="O61:T61" si="16">O62+O63</f>
        <v>952.8</v>
      </c>
      <c r="P61" s="418">
        <f t="shared" si="16"/>
        <v>2086.89</v>
      </c>
      <c r="Q61" s="278">
        <f t="shared" si="16"/>
        <v>1816.6</v>
      </c>
      <c r="R61" s="278">
        <f t="shared" si="16"/>
        <v>2125</v>
      </c>
      <c r="S61" s="278">
        <f t="shared" si="16"/>
        <v>2125</v>
      </c>
      <c r="T61" s="427">
        <f t="shared" si="16"/>
        <v>1179.8</v>
      </c>
    </row>
    <row r="62" spans="1:20" ht="45.75" customHeight="1" x14ac:dyDescent="0.25">
      <c r="A62" s="574"/>
      <c r="B62" s="574"/>
      <c r="C62" s="574"/>
      <c r="D62" s="575"/>
      <c r="E62" s="576"/>
      <c r="F62" s="328" t="s">
        <v>191</v>
      </c>
      <c r="G62" s="319">
        <v>843</v>
      </c>
      <c r="H62" s="319">
        <v>10</v>
      </c>
      <c r="I62" s="320" t="s">
        <v>24</v>
      </c>
      <c r="J62" s="320" t="s">
        <v>244</v>
      </c>
      <c r="K62" s="329" t="s">
        <v>343</v>
      </c>
      <c r="L62" s="277">
        <f>SUM('[1]Приложение 7'!H512,'[1]Приложение 7'!H516,'[1]Приложение 7'!H519,'[1]Приложение 7'!H522)</f>
        <v>0</v>
      </c>
      <c r="M62" s="277">
        <v>400</v>
      </c>
      <c r="N62" s="277">
        <v>0</v>
      </c>
      <c r="O62" s="277">
        <v>0</v>
      </c>
      <c r="P62" s="417">
        <f>SUM('[1]Приложение 7'!L512,'[1]Приложение 7'!L516,'[1]Приложение 7'!L519,'[1]Приложение 7'!L522)</f>
        <v>0</v>
      </c>
      <c r="Q62" s="277">
        <f>SUM('[1]Приложение 7'!M512,'[1]Приложение 7'!M516,'[1]Приложение 7'!M519,'[1]Приложение 7'!M522)</f>
        <v>0</v>
      </c>
      <c r="R62" s="277">
        <f>SUM('[1]Приложение 7'!N512,'[1]Приложение 7'!N516,'[1]Приложение 7'!N519,'[1]Приложение 7'!N522)</f>
        <v>0</v>
      </c>
      <c r="S62" s="277">
        <f>SUM('[1]Приложение 7'!O512,'[1]Приложение 7'!O516,'[1]Приложение 7'!O519,'[1]Приложение 7'!O522)</f>
        <v>0</v>
      </c>
      <c r="T62" s="426">
        <f>SUM('[1]Приложение 7'!P512,'[1]Приложение 7'!P516,'[1]Приложение 7'!P519,'[1]Приложение 7'!P522)</f>
        <v>0</v>
      </c>
    </row>
    <row r="63" spans="1:20" ht="30.75" customHeight="1" x14ac:dyDescent="0.25">
      <c r="A63" s="574"/>
      <c r="B63" s="574"/>
      <c r="C63" s="574"/>
      <c r="D63" s="575"/>
      <c r="E63" s="576"/>
      <c r="F63" s="328" t="s">
        <v>71</v>
      </c>
      <c r="G63" s="319">
        <v>874</v>
      </c>
      <c r="H63" s="320" t="s">
        <v>13</v>
      </c>
      <c r="I63" s="320" t="s">
        <v>18</v>
      </c>
      <c r="J63" s="320" t="s">
        <v>244</v>
      </c>
      <c r="K63" s="329" t="s">
        <v>338</v>
      </c>
      <c r="L63" s="277"/>
      <c r="M63" s="277">
        <v>469.87</v>
      </c>
      <c r="N63" s="277"/>
      <c r="O63" s="277">
        <v>952.8</v>
      </c>
      <c r="P63" s="417">
        <v>2086.89</v>
      </c>
      <c r="Q63" s="277">
        <v>1816.6</v>
      </c>
      <c r="R63" s="277">
        <v>2125</v>
      </c>
      <c r="S63" s="277">
        <v>2125</v>
      </c>
      <c r="T63" s="426">
        <v>1179.8</v>
      </c>
    </row>
    <row r="64" spans="1:20" ht="51" hidden="1" customHeight="1" x14ac:dyDescent="0.25">
      <c r="A64" s="348" t="s">
        <v>76</v>
      </c>
      <c r="B64" s="322" t="s">
        <v>147</v>
      </c>
      <c r="C64" s="322" t="s">
        <v>17</v>
      </c>
      <c r="D64" s="349"/>
      <c r="E64" s="350" t="s">
        <v>398</v>
      </c>
      <c r="F64" s="351" t="s">
        <v>191</v>
      </c>
      <c r="G64" s="352">
        <v>843</v>
      </c>
      <c r="H64" s="352">
        <v>10</v>
      </c>
      <c r="I64" s="353" t="s">
        <v>17</v>
      </c>
      <c r="J64" s="353" t="s">
        <v>397</v>
      </c>
      <c r="K64" s="352"/>
      <c r="L64" s="283">
        <f>SUM('[1]Приложение 7'!H539,'[1]Приложение 7'!H542,'[1]Приложение 7'!H546,'[1]Приложение 7'!H549,'[1]Приложение 7'!H552)</f>
        <v>0</v>
      </c>
      <c r="M64" s="283">
        <f>SUM('[1]Приложение 7'!I539,'[1]Приложение 7'!I542,'[1]Приложение 7'!I546,'[1]Приложение 7'!I549,'[1]Приложение 7'!I552)</f>
        <v>0</v>
      </c>
      <c r="N64" s="283">
        <f>SUM('[1]Приложение 7'!J539,'[1]Приложение 7'!J542,'[1]Приложение 7'!J546,'[1]Приложение 7'!J549,'[1]Приложение 7'!J552)</f>
        <v>0</v>
      </c>
      <c r="O64" s="283">
        <f>SUM('[1]Приложение 7'!K539,'[1]Приложение 7'!K542,'[1]Приложение 7'!K546,'[1]Приложение 7'!K549,'[1]Приложение 7'!K552)</f>
        <v>0</v>
      </c>
      <c r="P64" s="436">
        <f>SUM('[1]Приложение 7'!L539,'[1]Приложение 7'!L542,'[1]Приложение 7'!L546,'[1]Приложение 7'!L549,'[1]Приложение 7'!L552)</f>
        <v>0</v>
      </c>
      <c r="Q64" s="283">
        <f>SUM('[1]Приложение 7'!M539,'[1]Приложение 7'!M542,'[1]Приложение 7'!M546,'[1]Приложение 7'!M549,'[1]Приложение 7'!M552)</f>
        <v>0</v>
      </c>
      <c r="R64" s="283">
        <f>SUM('[1]Приложение 7'!N539,'[1]Приложение 7'!N542,'[1]Приложение 7'!N546,'[1]Приложение 7'!N549,'[1]Приложение 7'!N552)</f>
        <v>0</v>
      </c>
      <c r="S64" s="283">
        <f>SUM('[1]Приложение 7'!O539,'[1]Приложение 7'!O542,'[1]Приложение 7'!O546,'[1]Приложение 7'!O549,'[1]Приложение 7'!O552)</f>
        <v>0</v>
      </c>
      <c r="T64" s="432">
        <f>SUM('[1]Приложение 7'!P539,'[1]Приложение 7'!P542,'[1]Приложение 7'!P546,'[1]Приложение 7'!P549,'[1]Приложение 7'!P552)</f>
        <v>0</v>
      </c>
    </row>
    <row r="65" spans="1:20" ht="15" customHeight="1" x14ac:dyDescent="0.25">
      <c r="A65" s="577" t="s">
        <v>396</v>
      </c>
      <c r="B65" s="578"/>
      <c r="C65" s="578"/>
      <c r="D65" s="578"/>
      <c r="E65" s="578"/>
      <c r="F65" s="578"/>
      <c r="G65" s="578"/>
      <c r="H65" s="578"/>
      <c r="I65" s="578"/>
      <c r="J65" s="578"/>
      <c r="K65" s="579"/>
      <c r="L65" s="276"/>
      <c r="M65" s="276"/>
      <c r="N65" s="321"/>
      <c r="O65" s="276"/>
      <c r="P65" s="435"/>
      <c r="Q65" s="276"/>
      <c r="R65" s="276"/>
      <c r="S65" s="276"/>
      <c r="T65" s="387"/>
    </row>
    <row r="66" spans="1:20" ht="18.75" x14ac:dyDescent="0.3">
      <c r="A66" s="354"/>
      <c r="B66" s="354"/>
      <c r="C66" s="354"/>
      <c r="D66" s="354"/>
      <c r="E66" s="354"/>
      <c r="F66" s="354"/>
      <c r="G66" s="354"/>
      <c r="H66" s="354"/>
      <c r="I66" s="354"/>
      <c r="J66" s="354"/>
      <c r="K66" s="354"/>
      <c r="L66" s="284"/>
      <c r="M66" s="284"/>
      <c r="N66" s="284"/>
      <c r="O66" s="284"/>
      <c r="P66" s="437"/>
      <c r="Q66" s="284"/>
      <c r="T66" s="355" t="s">
        <v>275</v>
      </c>
    </row>
    <row r="67" spans="1:20" ht="15" x14ac:dyDescent="0.25">
      <c r="A67" s="354"/>
      <c r="B67" s="354"/>
      <c r="C67" s="354"/>
      <c r="D67" s="356"/>
      <c r="E67" s="354"/>
      <c r="F67" s="354"/>
      <c r="G67" s="357"/>
      <c r="H67" s="357"/>
      <c r="I67" s="357"/>
      <c r="J67" s="357" t="s">
        <v>166</v>
      </c>
      <c r="L67" s="357"/>
    </row>
  </sheetData>
  <mergeCells count="64">
    <mergeCell ref="E41:E44"/>
    <mergeCell ref="E25:E30"/>
    <mergeCell ref="E45:E48"/>
    <mergeCell ref="D45:D48"/>
    <mergeCell ref="C45:C48"/>
    <mergeCell ref="E31:E34"/>
    <mergeCell ref="E36:E37"/>
    <mergeCell ref="E38:E40"/>
    <mergeCell ref="D25:D30"/>
    <mergeCell ref="D36:D37"/>
    <mergeCell ref="C36:C37"/>
    <mergeCell ref="D31:D34"/>
    <mergeCell ref="C31:C34"/>
    <mergeCell ref="C38:C40"/>
    <mergeCell ref="D38:D40"/>
    <mergeCell ref="E57:E59"/>
    <mergeCell ref="A57:A59"/>
    <mergeCell ref="B57:B59"/>
    <mergeCell ref="C57:C59"/>
    <mergeCell ref="A45:A48"/>
    <mergeCell ref="B45:B48"/>
    <mergeCell ref="D57:D59"/>
    <mergeCell ref="A54:A56"/>
    <mergeCell ref="B54:B56"/>
    <mergeCell ref="C54:C56"/>
    <mergeCell ref="D54:D56"/>
    <mergeCell ref="E54:E56"/>
    <mergeCell ref="M6:T6"/>
    <mergeCell ref="M7:T7"/>
    <mergeCell ref="F12:T12"/>
    <mergeCell ref="F13:T13"/>
    <mergeCell ref="F14:T14"/>
    <mergeCell ref="A10:T10"/>
    <mergeCell ref="A14:E14"/>
    <mergeCell ref="A41:A44"/>
    <mergeCell ref="B41:B44"/>
    <mergeCell ref="C41:C44"/>
    <mergeCell ref="D41:D44"/>
    <mergeCell ref="B36:B37"/>
    <mergeCell ref="A38:A40"/>
    <mergeCell ref="B38:B40"/>
    <mergeCell ref="A36:A37"/>
    <mergeCell ref="A31:A34"/>
    <mergeCell ref="F15:T15"/>
    <mergeCell ref="E19:E23"/>
    <mergeCell ref="A17:D17"/>
    <mergeCell ref="E17:E18"/>
    <mergeCell ref="F17:F18"/>
    <mergeCell ref="G17:K17"/>
    <mergeCell ref="L17:T17"/>
    <mergeCell ref="A19:A23"/>
    <mergeCell ref="B19:B23"/>
    <mergeCell ref="C19:C23"/>
    <mergeCell ref="B31:B34"/>
    <mergeCell ref="A25:A30"/>
    <mergeCell ref="B25:B30"/>
    <mergeCell ref="C25:C30"/>
    <mergeCell ref="D19:D23"/>
    <mergeCell ref="B61:B63"/>
    <mergeCell ref="C61:C63"/>
    <mergeCell ref="D61:D63"/>
    <mergeCell ref="E61:E63"/>
    <mergeCell ref="A65:K65"/>
    <mergeCell ref="A61:A63"/>
  </mergeCells>
  <pageMargins left="0.51181102362204722" right="0.51181102362204722" top="0.55118110236220474" bottom="0.55118110236220474" header="0.11811023622047245" footer="0.11811023622047245"/>
  <pageSetup paperSize="9" scale="54" fitToHeight="0" orientation="landscape" r:id="rId1"/>
  <headerFooter differentFirst="1">
    <oddHeader>&amp;C&amp;P</oddHeader>
  </headerFooter>
  <rowBreaks count="1" manualBreakCount="1">
    <brk id="35"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97"/>
  <sheetViews>
    <sheetView view="pageBreakPreview" topLeftCell="A17" zoomScale="71" zoomScaleSheetLayoutView="71" zoomScalePageLayoutView="90" workbookViewId="0">
      <selection activeCell="Q35" sqref="Q35"/>
    </sheetView>
  </sheetViews>
  <sheetFormatPr defaultColWidth="9.140625" defaultRowHeight="15" x14ac:dyDescent="0.25"/>
  <cols>
    <col min="1" max="1" width="6.28515625" style="378" customWidth="1"/>
    <col min="2" max="2" width="7" style="378" customWidth="1"/>
    <col min="3" max="3" width="37.42578125" style="173" customWidth="1"/>
    <col min="4" max="4" width="43" style="173" customWidth="1"/>
    <col min="5" max="5" width="13.5703125" style="376" customWidth="1"/>
    <col min="6" max="8" width="12" style="172" bestFit="1" customWidth="1"/>
    <col min="9" max="9" width="12" style="402" bestFit="1" customWidth="1"/>
    <col min="10" max="10" width="10.7109375" style="172" customWidth="1"/>
    <col min="11" max="11" width="10.7109375" style="173" customWidth="1"/>
    <col min="12" max="12" width="10" style="173" bestFit="1" customWidth="1"/>
    <col min="13" max="16384" width="9.140625" style="173"/>
  </cols>
  <sheetData>
    <row r="1" spans="1:13" ht="18.75" x14ac:dyDescent="0.3">
      <c r="A1" s="454"/>
      <c r="B1" s="454"/>
      <c r="C1" s="455"/>
      <c r="D1" s="455"/>
      <c r="E1" s="456"/>
      <c r="F1" s="457"/>
      <c r="G1" s="457"/>
      <c r="H1" s="457"/>
      <c r="I1" s="457"/>
      <c r="J1" s="458" t="s">
        <v>38</v>
      </c>
      <c r="K1" s="455"/>
      <c r="L1" s="455"/>
      <c r="M1" s="455"/>
    </row>
    <row r="2" spans="1:13" ht="18.75" x14ac:dyDescent="0.3">
      <c r="A2" s="454"/>
      <c r="B2" s="454"/>
      <c r="C2" s="455"/>
      <c r="D2" s="455"/>
      <c r="E2" s="456"/>
      <c r="F2" s="457"/>
      <c r="G2" s="457"/>
      <c r="H2" s="457"/>
      <c r="I2" s="457"/>
      <c r="J2" s="458" t="s">
        <v>266</v>
      </c>
      <c r="K2" s="455"/>
      <c r="L2" s="455"/>
      <c r="M2" s="455"/>
    </row>
    <row r="3" spans="1:13" ht="18.75" x14ac:dyDescent="0.25">
      <c r="A3" s="454"/>
      <c r="B3" s="454"/>
      <c r="C3" s="455"/>
      <c r="D3" s="455"/>
      <c r="E3" s="456"/>
      <c r="F3" s="457"/>
      <c r="G3" s="457"/>
      <c r="H3" s="457"/>
      <c r="I3" s="457"/>
      <c r="J3" s="459" t="s">
        <v>267</v>
      </c>
      <c r="K3" s="455"/>
      <c r="L3" s="455"/>
      <c r="M3" s="455"/>
    </row>
    <row r="4" spans="1:13" ht="18.75" x14ac:dyDescent="0.25">
      <c r="A4" s="454"/>
      <c r="B4" s="454"/>
      <c r="C4" s="455"/>
      <c r="D4" s="455"/>
      <c r="E4" s="456"/>
      <c r="F4" s="457"/>
      <c r="G4" s="457"/>
      <c r="H4" s="457"/>
      <c r="I4" s="457"/>
      <c r="J4" s="459" t="s">
        <v>602</v>
      </c>
      <c r="K4" s="455"/>
      <c r="L4" s="455"/>
      <c r="M4" s="455"/>
    </row>
    <row r="5" spans="1:13" ht="21" customHeight="1" x14ac:dyDescent="0.25">
      <c r="A5" s="454"/>
      <c r="B5" s="454"/>
      <c r="C5" s="455"/>
      <c r="D5" s="455"/>
      <c r="E5" s="456"/>
      <c r="F5" s="457"/>
      <c r="G5" s="457"/>
      <c r="H5" s="457"/>
      <c r="I5" s="457"/>
      <c r="J5" s="457"/>
      <c r="K5" s="455"/>
      <c r="L5" s="455"/>
      <c r="M5" s="455"/>
    </row>
    <row r="6" spans="1:13" ht="18.75" x14ac:dyDescent="0.3">
      <c r="A6" s="460"/>
      <c r="B6" s="460"/>
      <c r="C6" s="461"/>
      <c r="D6" s="461"/>
      <c r="E6" s="462"/>
      <c r="F6" s="457"/>
      <c r="G6" s="463"/>
      <c r="H6" s="464"/>
      <c r="I6" s="464"/>
      <c r="J6" s="463" t="s">
        <v>284</v>
      </c>
      <c r="K6" s="455"/>
      <c r="L6" s="455"/>
      <c r="M6" s="455"/>
    </row>
    <row r="7" spans="1:13" ht="14.25" customHeight="1" x14ac:dyDescent="0.3">
      <c r="A7" s="460"/>
      <c r="B7" s="460"/>
      <c r="C7" s="465"/>
      <c r="D7" s="461"/>
      <c r="E7" s="462"/>
      <c r="F7" s="457"/>
      <c r="G7" s="463"/>
      <c r="H7" s="466"/>
      <c r="I7" s="466"/>
      <c r="J7" s="467" t="s">
        <v>148</v>
      </c>
      <c r="K7" s="455"/>
      <c r="L7" s="455"/>
      <c r="M7" s="455"/>
    </row>
    <row r="8" spans="1:13" ht="15.75" customHeight="1" x14ac:dyDescent="0.3">
      <c r="A8" s="460"/>
      <c r="B8" s="460"/>
      <c r="C8" s="465"/>
      <c r="D8" s="461"/>
      <c r="E8" s="462"/>
      <c r="F8" s="457"/>
      <c r="G8" s="463"/>
      <c r="H8" s="468"/>
      <c r="I8" s="468"/>
      <c r="J8" s="467" t="s">
        <v>145</v>
      </c>
      <c r="K8" s="455"/>
      <c r="L8" s="455"/>
      <c r="M8" s="455"/>
    </row>
    <row r="9" spans="1:13" ht="18.75" x14ac:dyDescent="0.3">
      <c r="A9" s="460"/>
      <c r="B9" s="460"/>
      <c r="C9" s="461"/>
      <c r="D9" s="461"/>
      <c r="E9" s="462"/>
      <c r="F9" s="469"/>
      <c r="G9" s="469"/>
      <c r="H9" s="469"/>
      <c r="I9" s="469"/>
      <c r="J9" s="469"/>
      <c r="K9" s="455"/>
      <c r="L9" s="455"/>
      <c r="M9" s="455"/>
    </row>
    <row r="10" spans="1:13" ht="17.25" customHeight="1" x14ac:dyDescent="0.25">
      <c r="A10" s="647" t="s">
        <v>72</v>
      </c>
      <c r="B10" s="647"/>
      <c r="C10" s="647"/>
      <c r="D10" s="647"/>
      <c r="E10" s="647"/>
      <c r="F10" s="647"/>
      <c r="G10" s="647"/>
      <c r="H10" s="647"/>
      <c r="I10" s="647"/>
      <c r="J10" s="647"/>
      <c r="K10" s="647"/>
      <c r="L10" s="647"/>
      <c r="M10" s="647"/>
    </row>
    <row r="11" spans="1:13" ht="16.5" customHeight="1" x14ac:dyDescent="0.25">
      <c r="A11" s="470"/>
      <c r="B11" s="470"/>
      <c r="C11" s="471"/>
      <c r="D11" s="471"/>
      <c r="E11" s="456"/>
      <c r="F11" s="457"/>
      <c r="G11" s="457"/>
      <c r="H11" s="457"/>
      <c r="I11" s="457"/>
      <c r="J11" s="457"/>
      <c r="K11" s="455"/>
      <c r="L11" s="455"/>
      <c r="M11" s="455"/>
    </row>
    <row r="12" spans="1:13" ht="19.5" x14ac:dyDescent="0.35">
      <c r="A12" s="648" t="s">
        <v>0</v>
      </c>
      <c r="B12" s="648"/>
      <c r="C12" s="648"/>
      <c r="D12" s="649" t="s">
        <v>121</v>
      </c>
      <c r="E12" s="649"/>
      <c r="F12" s="457"/>
      <c r="G12" s="457"/>
      <c r="H12" s="457"/>
      <c r="I12" s="457"/>
      <c r="J12" s="457"/>
      <c r="K12" s="455"/>
      <c r="L12" s="455"/>
      <c r="M12" s="455"/>
    </row>
    <row r="13" spans="1:13" ht="18.75" x14ac:dyDescent="0.25">
      <c r="A13" s="650"/>
      <c r="B13" s="650"/>
      <c r="C13" s="650"/>
      <c r="D13" s="472" t="s">
        <v>122</v>
      </c>
      <c r="E13" s="456"/>
      <c r="F13" s="457"/>
      <c r="G13" s="457"/>
      <c r="H13" s="457"/>
      <c r="I13" s="457"/>
      <c r="J13" s="457"/>
      <c r="K13" s="455"/>
      <c r="L13" s="455"/>
      <c r="M13" s="455"/>
    </row>
    <row r="14" spans="1:13" ht="18.75" x14ac:dyDescent="0.3">
      <c r="A14" s="648" t="s">
        <v>2</v>
      </c>
      <c r="B14" s="648"/>
      <c r="C14" s="648"/>
      <c r="D14" s="473" t="s">
        <v>193</v>
      </c>
      <c r="E14" s="474"/>
      <c r="F14" s="457"/>
      <c r="G14" s="457"/>
      <c r="H14" s="457"/>
      <c r="I14" s="457"/>
      <c r="J14" s="457"/>
      <c r="K14" s="455"/>
      <c r="L14" s="455"/>
      <c r="M14" s="455"/>
    </row>
    <row r="15" spans="1:13" x14ac:dyDescent="0.25">
      <c r="A15" s="475"/>
      <c r="B15" s="475"/>
      <c r="C15" s="472"/>
      <c r="D15" s="472" t="s">
        <v>3</v>
      </c>
      <c r="E15" s="456"/>
      <c r="F15" s="457"/>
      <c r="G15" s="457"/>
      <c r="H15" s="457"/>
      <c r="I15" s="457"/>
      <c r="J15" s="457"/>
      <c r="K15" s="455"/>
      <c r="L15" s="455"/>
      <c r="M15" s="455"/>
    </row>
    <row r="16" spans="1:13" x14ac:dyDescent="0.25">
      <c r="A16" s="476"/>
      <c r="B16" s="476"/>
      <c r="C16" s="477"/>
      <c r="D16" s="477"/>
      <c r="E16" s="456"/>
      <c r="F16" s="457"/>
      <c r="G16" s="457"/>
      <c r="H16" s="457"/>
      <c r="I16" s="457"/>
      <c r="J16" s="457"/>
      <c r="K16" s="455"/>
      <c r="L16" s="455"/>
      <c r="M16" s="455"/>
    </row>
    <row r="17" spans="1:14" s="306" customFormat="1" ht="50.25" customHeight="1" x14ac:dyDescent="0.25">
      <c r="A17" s="630" t="s">
        <v>4</v>
      </c>
      <c r="B17" s="631"/>
      <c r="C17" s="630" t="s">
        <v>49</v>
      </c>
      <c r="D17" s="633" t="s">
        <v>50</v>
      </c>
      <c r="E17" s="635" t="s">
        <v>127</v>
      </c>
      <c r="F17" s="636"/>
      <c r="G17" s="636"/>
      <c r="H17" s="636"/>
      <c r="I17" s="636"/>
      <c r="J17" s="636"/>
      <c r="K17" s="636"/>
      <c r="L17" s="636"/>
      <c r="M17" s="637"/>
    </row>
    <row r="18" spans="1:14" s="306" customFormat="1" ht="24" customHeight="1" x14ac:dyDescent="0.25">
      <c r="A18" s="360" t="s">
        <v>9</v>
      </c>
      <c r="B18" s="361" t="s">
        <v>10</v>
      </c>
      <c r="C18" s="632"/>
      <c r="D18" s="634"/>
      <c r="E18" s="271" t="s">
        <v>65</v>
      </c>
      <c r="F18" s="271" t="s">
        <v>66</v>
      </c>
      <c r="G18" s="271" t="s">
        <v>67</v>
      </c>
      <c r="H18" s="271" t="s">
        <v>68</v>
      </c>
      <c r="I18" s="399" t="s">
        <v>77</v>
      </c>
      <c r="J18" s="271" t="s">
        <v>78</v>
      </c>
      <c r="K18" s="362" t="s">
        <v>249</v>
      </c>
      <c r="L18" s="363" t="s">
        <v>250</v>
      </c>
      <c r="M18" s="403" t="s">
        <v>251</v>
      </c>
    </row>
    <row r="19" spans="1:14" s="306" customFormat="1" x14ac:dyDescent="0.25">
      <c r="A19" s="641" t="s">
        <v>76</v>
      </c>
      <c r="B19" s="641"/>
      <c r="C19" s="638" t="s">
        <v>137</v>
      </c>
      <c r="D19" s="364" t="s">
        <v>46</v>
      </c>
      <c r="E19" s="365">
        <v>88771.287593000015</v>
      </c>
      <c r="F19" s="365">
        <v>70526.399999999994</v>
      </c>
      <c r="G19" s="366">
        <f t="shared" ref="G19:M19" si="0">G20</f>
        <v>39948.92</v>
      </c>
      <c r="H19" s="365">
        <f t="shared" si="0"/>
        <v>66930.900000000009</v>
      </c>
      <c r="I19" s="400">
        <f t="shared" si="0"/>
        <v>25564.86</v>
      </c>
      <c r="J19" s="365">
        <f t="shared" si="0"/>
        <v>53064.35</v>
      </c>
      <c r="K19" s="400">
        <f>K28+K37+K46</f>
        <v>298700.79999999999</v>
      </c>
      <c r="L19" s="400">
        <f t="shared" si="0"/>
        <v>103934.2</v>
      </c>
      <c r="M19" s="404">
        <f t="shared" si="0"/>
        <v>2393.3999999999996</v>
      </c>
    </row>
    <row r="20" spans="1:14" s="367" customFormat="1" ht="17.25" customHeight="1" x14ac:dyDescent="0.25">
      <c r="A20" s="643"/>
      <c r="B20" s="643"/>
      <c r="C20" s="643"/>
      <c r="D20" s="364" t="s">
        <v>73</v>
      </c>
      <c r="E20" s="365">
        <v>88771.287593000015</v>
      </c>
      <c r="F20" s="365">
        <v>70526.399999999994</v>
      </c>
      <c r="G20" s="366">
        <f>G29+G38+G47</f>
        <v>39948.92</v>
      </c>
      <c r="H20" s="365">
        <f>H29+H38+H47</f>
        <v>66930.900000000009</v>
      </c>
      <c r="I20" s="400">
        <f>I29+I38+I47</f>
        <v>25564.86</v>
      </c>
      <c r="J20" s="365">
        <f>J29+J38+J47</f>
        <v>53064.35</v>
      </c>
      <c r="K20" s="400">
        <f>K29+K37+K47</f>
        <v>233700.01</v>
      </c>
      <c r="L20" s="400">
        <f>L29+L38+L47</f>
        <v>103934.2</v>
      </c>
      <c r="M20" s="404">
        <f>M29+M38+M47</f>
        <v>2393.3999999999996</v>
      </c>
      <c r="N20" s="483"/>
    </row>
    <row r="21" spans="1:14" s="306" customFormat="1" x14ac:dyDescent="0.25">
      <c r="A21" s="642"/>
      <c r="B21" s="642"/>
      <c r="C21" s="642"/>
      <c r="D21" s="364" t="s">
        <v>74</v>
      </c>
      <c r="E21" s="272">
        <v>22221.4</v>
      </c>
      <c r="F21" s="272">
        <v>19000.2</v>
      </c>
      <c r="G21" s="368">
        <v>9134.2000000000007</v>
      </c>
      <c r="H21" s="272">
        <f>H30+H39</f>
        <v>38682.800000000003</v>
      </c>
      <c r="I21" s="401">
        <v>11647.4</v>
      </c>
      <c r="J21" s="272">
        <f>J30+J39</f>
        <v>33179.800000000003</v>
      </c>
      <c r="K21" s="401">
        <v>0</v>
      </c>
      <c r="L21" s="401">
        <v>0</v>
      </c>
      <c r="M21" s="405">
        <v>0</v>
      </c>
    </row>
    <row r="22" spans="1:14" s="306" customFormat="1" x14ac:dyDescent="0.25">
      <c r="A22" s="642"/>
      <c r="B22" s="642"/>
      <c r="C22" s="642"/>
      <c r="D22" s="364" t="s">
        <v>51</v>
      </c>
      <c r="E22" s="369">
        <v>0</v>
      </c>
      <c r="F22" s="369">
        <v>0</v>
      </c>
      <c r="G22" s="368">
        <v>0</v>
      </c>
      <c r="H22" s="272">
        <v>0</v>
      </c>
      <c r="I22" s="401">
        <v>0</v>
      </c>
      <c r="J22" s="272">
        <v>0</v>
      </c>
      <c r="K22" s="401">
        <v>0</v>
      </c>
      <c r="L22" s="401">
        <v>0</v>
      </c>
      <c r="M22" s="405">
        <v>0</v>
      </c>
    </row>
    <row r="23" spans="1:14" s="306" customFormat="1" ht="30" x14ac:dyDescent="0.25">
      <c r="A23" s="642"/>
      <c r="B23" s="642"/>
      <c r="C23" s="642"/>
      <c r="D23" s="364" t="s">
        <v>194</v>
      </c>
      <c r="E23" s="369">
        <v>0</v>
      </c>
      <c r="F23" s="369">
        <v>0</v>
      </c>
      <c r="G23" s="368">
        <v>0</v>
      </c>
      <c r="H23" s="272">
        <v>0</v>
      </c>
      <c r="I23" s="401">
        <v>0</v>
      </c>
      <c r="J23" s="272">
        <v>0</v>
      </c>
      <c r="K23" s="401">
        <v>0</v>
      </c>
      <c r="L23" s="401">
        <v>0</v>
      </c>
      <c r="M23" s="405">
        <v>0</v>
      </c>
    </row>
    <row r="24" spans="1:14" s="306" customFormat="1" ht="30" x14ac:dyDescent="0.25">
      <c r="A24" s="642"/>
      <c r="B24" s="642"/>
      <c r="C24" s="642"/>
      <c r="D24" s="364" t="s">
        <v>52</v>
      </c>
      <c r="E24" s="369">
        <v>0</v>
      </c>
      <c r="F24" s="369">
        <f>F33+F42</f>
        <v>0</v>
      </c>
      <c r="G24" s="368">
        <f>G33+G42+G51</f>
        <v>0</v>
      </c>
      <c r="H24" s="272">
        <f t="shared" ref="H24:M24" si="1">H33+H42</f>
        <v>0</v>
      </c>
      <c r="I24" s="401">
        <f t="shared" si="1"/>
        <v>0</v>
      </c>
      <c r="J24" s="272">
        <f t="shared" si="1"/>
        <v>0</v>
      </c>
      <c r="K24" s="401">
        <f t="shared" si="1"/>
        <v>0</v>
      </c>
      <c r="L24" s="401">
        <f t="shared" si="1"/>
        <v>0</v>
      </c>
      <c r="M24" s="405">
        <f t="shared" si="1"/>
        <v>0</v>
      </c>
    </row>
    <row r="25" spans="1:14" s="306" customFormat="1" ht="45" x14ac:dyDescent="0.25">
      <c r="A25" s="642"/>
      <c r="B25" s="642"/>
      <c r="C25" s="642"/>
      <c r="D25" s="364" t="s">
        <v>53</v>
      </c>
      <c r="E25" s="369">
        <v>0</v>
      </c>
      <c r="F25" s="369">
        <v>0</v>
      </c>
      <c r="G25" s="368">
        <v>0</v>
      </c>
      <c r="H25" s="272">
        <v>0</v>
      </c>
      <c r="I25" s="401">
        <v>0</v>
      </c>
      <c r="J25" s="272">
        <v>0</v>
      </c>
      <c r="K25" s="401">
        <v>0</v>
      </c>
      <c r="L25" s="401">
        <v>0</v>
      </c>
      <c r="M25" s="405">
        <v>0</v>
      </c>
    </row>
    <row r="26" spans="1:14" s="306" customFormat="1" ht="30" x14ac:dyDescent="0.25">
      <c r="A26" s="642"/>
      <c r="B26" s="642"/>
      <c r="C26" s="642"/>
      <c r="D26" s="364" t="s">
        <v>292</v>
      </c>
      <c r="E26" s="369">
        <v>0</v>
      </c>
      <c r="F26" s="369">
        <v>0</v>
      </c>
      <c r="G26" s="368">
        <v>0</v>
      </c>
      <c r="H26" s="272">
        <v>0</v>
      </c>
      <c r="I26" s="401">
        <v>0</v>
      </c>
      <c r="J26" s="272">
        <v>0</v>
      </c>
      <c r="K26" s="401">
        <v>0</v>
      </c>
      <c r="L26" s="401">
        <v>0</v>
      </c>
      <c r="M26" s="405">
        <v>0</v>
      </c>
    </row>
    <row r="27" spans="1:14" s="306" customFormat="1" x14ac:dyDescent="0.25">
      <c r="A27" s="634"/>
      <c r="B27" s="634"/>
      <c r="C27" s="634"/>
      <c r="D27" s="364" t="s">
        <v>54</v>
      </c>
      <c r="E27" s="369">
        <v>0</v>
      </c>
      <c r="F27" s="369">
        <v>0</v>
      </c>
      <c r="G27" s="368">
        <v>0</v>
      </c>
      <c r="H27" s="272">
        <v>0</v>
      </c>
      <c r="I27" s="401">
        <v>0</v>
      </c>
      <c r="J27" s="272">
        <v>0</v>
      </c>
      <c r="K27" s="401">
        <v>65000.79</v>
      </c>
      <c r="L27" s="401">
        <v>0</v>
      </c>
      <c r="M27" s="405">
        <v>0</v>
      </c>
    </row>
    <row r="28" spans="1:14" s="306" customFormat="1" ht="15" customHeight="1" x14ac:dyDescent="0.25">
      <c r="A28" s="641" t="s">
        <v>76</v>
      </c>
      <c r="B28" s="641" t="s">
        <v>131</v>
      </c>
      <c r="C28" s="638" t="s">
        <v>138</v>
      </c>
      <c r="D28" s="364" t="s">
        <v>46</v>
      </c>
      <c r="E28" s="272">
        <v>81426.100000000006</v>
      </c>
      <c r="F28" s="272">
        <f>F29</f>
        <v>61758.5</v>
      </c>
      <c r="G28" s="368">
        <f>G29</f>
        <v>38299.18</v>
      </c>
      <c r="H28" s="272">
        <v>41041.800000000003</v>
      </c>
      <c r="I28" s="401">
        <f>I29+I33</f>
        <v>9118.89</v>
      </c>
      <c r="J28" s="272">
        <f>J29+J33</f>
        <v>10285</v>
      </c>
      <c r="K28" s="401">
        <f>K29+K33+K36</f>
        <v>296575.8</v>
      </c>
      <c r="L28" s="401">
        <f>L29+L33</f>
        <v>101809.2</v>
      </c>
      <c r="M28" s="405">
        <f>M29+M33</f>
        <v>1213.5999999999999</v>
      </c>
    </row>
    <row r="29" spans="1:14" s="306" customFormat="1" ht="14.25" customHeight="1" x14ac:dyDescent="0.25">
      <c r="A29" s="642"/>
      <c r="B29" s="642"/>
      <c r="C29" s="642"/>
      <c r="D29" s="364" t="s">
        <v>73</v>
      </c>
      <c r="E29" s="272">
        <v>81426.100000000006</v>
      </c>
      <c r="F29" s="272">
        <v>61758.5</v>
      </c>
      <c r="G29" s="368">
        <v>38299.18</v>
      </c>
      <c r="H29" s="272">
        <v>41041.800000000003</v>
      </c>
      <c r="I29" s="401">
        <v>9118.89</v>
      </c>
      <c r="J29" s="272">
        <v>10285</v>
      </c>
      <c r="K29" s="401">
        <v>231575.01</v>
      </c>
      <c r="L29" s="401">
        <v>101809.2</v>
      </c>
      <c r="M29" s="405">
        <v>1213.5999999999999</v>
      </c>
    </row>
    <row r="30" spans="1:14" s="306" customFormat="1" x14ac:dyDescent="0.25">
      <c r="A30" s="642"/>
      <c r="B30" s="642"/>
      <c r="C30" s="642"/>
      <c r="D30" s="364" t="s">
        <v>74</v>
      </c>
      <c r="E30" s="272">
        <v>18176.400000000005</v>
      </c>
      <c r="F30" s="272">
        <v>15214.3</v>
      </c>
      <c r="G30" s="368">
        <v>9134.2000000000007</v>
      </c>
      <c r="H30" s="272">
        <v>18484.400000000001</v>
      </c>
      <c r="I30" s="401">
        <v>0</v>
      </c>
      <c r="J30" s="272">
        <v>0</v>
      </c>
      <c r="K30" s="272">
        <v>0</v>
      </c>
      <c r="L30" s="272">
        <v>0</v>
      </c>
      <c r="M30" s="405">
        <v>0</v>
      </c>
    </row>
    <row r="31" spans="1:14" s="306" customFormat="1" x14ac:dyDescent="0.25">
      <c r="A31" s="642"/>
      <c r="B31" s="642"/>
      <c r="C31" s="642"/>
      <c r="D31" s="364" t="s">
        <v>51</v>
      </c>
      <c r="E31" s="369">
        <v>0</v>
      </c>
      <c r="F31" s="370">
        <v>0</v>
      </c>
      <c r="G31" s="368">
        <v>0</v>
      </c>
      <c r="H31" s="272">
        <v>0</v>
      </c>
      <c r="I31" s="401">
        <v>0</v>
      </c>
      <c r="J31" s="272">
        <v>0</v>
      </c>
      <c r="K31" s="272">
        <v>0</v>
      </c>
      <c r="L31" s="272">
        <v>0</v>
      </c>
      <c r="M31" s="405">
        <v>0</v>
      </c>
    </row>
    <row r="32" spans="1:14" s="306" customFormat="1" ht="30" x14ac:dyDescent="0.25">
      <c r="A32" s="642"/>
      <c r="B32" s="642"/>
      <c r="C32" s="642"/>
      <c r="D32" s="364" t="s">
        <v>194</v>
      </c>
      <c r="E32" s="369">
        <v>0</v>
      </c>
      <c r="F32" s="370">
        <v>0</v>
      </c>
      <c r="G32" s="368">
        <v>0</v>
      </c>
      <c r="H32" s="272">
        <v>0</v>
      </c>
      <c r="I32" s="401">
        <v>0</v>
      </c>
      <c r="J32" s="272">
        <v>0</v>
      </c>
      <c r="K32" s="272">
        <v>0</v>
      </c>
      <c r="L32" s="272">
        <v>0</v>
      </c>
      <c r="M32" s="405">
        <v>0</v>
      </c>
    </row>
    <row r="33" spans="1:13" s="306" customFormat="1" ht="30" x14ac:dyDescent="0.25">
      <c r="A33" s="642"/>
      <c r="B33" s="642"/>
      <c r="C33" s="642"/>
      <c r="D33" s="364" t="s">
        <v>52</v>
      </c>
      <c r="E33" s="369">
        <v>0</v>
      </c>
      <c r="F33" s="370">
        <v>0</v>
      </c>
      <c r="G33" s="370">
        <v>0</v>
      </c>
      <c r="H33" s="272">
        <v>0</v>
      </c>
      <c r="I33" s="401">
        <v>0</v>
      </c>
      <c r="J33" s="272">
        <v>0</v>
      </c>
      <c r="K33" s="272">
        <v>0</v>
      </c>
      <c r="L33" s="272">
        <v>0</v>
      </c>
      <c r="M33" s="405">
        <v>0</v>
      </c>
    </row>
    <row r="34" spans="1:13" s="306" customFormat="1" ht="45" x14ac:dyDescent="0.25">
      <c r="A34" s="642"/>
      <c r="B34" s="642"/>
      <c r="C34" s="642"/>
      <c r="D34" s="364" t="s">
        <v>53</v>
      </c>
      <c r="E34" s="369">
        <v>0</v>
      </c>
      <c r="F34" s="370">
        <v>0</v>
      </c>
      <c r="G34" s="368">
        <v>0</v>
      </c>
      <c r="H34" s="272">
        <v>0</v>
      </c>
      <c r="I34" s="401">
        <v>0</v>
      </c>
      <c r="J34" s="272">
        <v>0</v>
      </c>
      <c r="K34" s="272">
        <v>0</v>
      </c>
      <c r="L34" s="272">
        <v>0</v>
      </c>
      <c r="M34" s="405">
        <v>0</v>
      </c>
    </row>
    <row r="35" spans="1:13" s="306" customFormat="1" ht="30" x14ac:dyDescent="0.25">
      <c r="A35" s="642"/>
      <c r="B35" s="642"/>
      <c r="C35" s="642"/>
      <c r="D35" s="364" t="s">
        <v>292</v>
      </c>
      <c r="E35" s="369">
        <v>0</v>
      </c>
      <c r="F35" s="369">
        <v>0</v>
      </c>
      <c r="G35" s="368">
        <v>0</v>
      </c>
      <c r="H35" s="272">
        <v>0</v>
      </c>
      <c r="I35" s="401">
        <v>0</v>
      </c>
      <c r="J35" s="272">
        <v>0</v>
      </c>
      <c r="K35" s="272">
        <v>0</v>
      </c>
      <c r="L35" s="272">
        <v>0</v>
      </c>
      <c r="M35" s="405">
        <v>0</v>
      </c>
    </row>
    <row r="36" spans="1:13" s="306" customFormat="1" x14ac:dyDescent="0.25">
      <c r="A36" s="634"/>
      <c r="B36" s="634"/>
      <c r="C36" s="634"/>
      <c r="D36" s="364" t="s">
        <v>54</v>
      </c>
      <c r="E36" s="369">
        <v>0</v>
      </c>
      <c r="F36" s="369">
        <v>0</v>
      </c>
      <c r="G36" s="368">
        <v>0</v>
      </c>
      <c r="H36" s="272">
        <v>0</v>
      </c>
      <c r="I36" s="401">
        <v>0</v>
      </c>
      <c r="J36" s="272">
        <v>0</v>
      </c>
      <c r="K36" s="401">
        <v>65000.79</v>
      </c>
      <c r="L36" s="272">
        <v>0</v>
      </c>
      <c r="M36" s="405">
        <v>0</v>
      </c>
    </row>
    <row r="37" spans="1:13" s="306" customFormat="1" ht="15" customHeight="1" x14ac:dyDescent="0.25">
      <c r="A37" s="641" t="s">
        <v>76</v>
      </c>
      <c r="B37" s="641" t="s">
        <v>132</v>
      </c>
      <c r="C37" s="638" t="s">
        <v>324</v>
      </c>
      <c r="D37" s="364" t="s">
        <v>46</v>
      </c>
      <c r="E37" s="272">
        <f>E38</f>
        <v>7345</v>
      </c>
      <c r="F37" s="272">
        <f>F38</f>
        <v>7898.1</v>
      </c>
      <c r="G37" s="368">
        <f>G38+G42</f>
        <v>980.7</v>
      </c>
      <c r="H37" s="272">
        <v>24936.3</v>
      </c>
      <c r="I37" s="401">
        <f>I38+I42</f>
        <v>14359.08</v>
      </c>
      <c r="J37" s="272">
        <f>J38+J42</f>
        <v>40962.75</v>
      </c>
      <c r="K37" s="272">
        <f>K38</f>
        <v>0</v>
      </c>
      <c r="L37" s="272">
        <f>L38</f>
        <v>0</v>
      </c>
      <c r="M37" s="405">
        <v>0</v>
      </c>
    </row>
    <row r="38" spans="1:13" s="306" customFormat="1" ht="17.25" customHeight="1" x14ac:dyDescent="0.25">
      <c r="A38" s="642"/>
      <c r="B38" s="642"/>
      <c r="C38" s="642"/>
      <c r="D38" s="364" t="s">
        <v>73</v>
      </c>
      <c r="E38" s="272">
        <v>7345</v>
      </c>
      <c r="F38" s="272">
        <v>7898.1</v>
      </c>
      <c r="G38" s="368">
        <v>980.7</v>
      </c>
      <c r="H38" s="272">
        <v>24936.3</v>
      </c>
      <c r="I38" s="401">
        <v>14359.08</v>
      </c>
      <c r="J38" s="272">
        <v>40962.75</v>
      </c>
      <c r="K38" s="272">
        <v>0</v>
      </c>
      <c r="L38" s="272">
        <v>0</v>
      </c>
      <c r="M38" s="405">
        <v>0</v>
      </c>
    </row>
    <row r="39" spans="1:13" s="306" customFormat="1" x14ac:dyDescent="0.25">
      <c r="A39" s="642"/>
      <c r="B39" s="642"/>
      <c r="C39" s="642"/>
      <c r="D39" s="364" t="s">
        <v>74</v>
      </c>
      <c r="E39" s="272">
        <v>4045</v>
      </c>
      <c r="F39" s="272">
        <v>3785.9</v>
      </c>
      <c r="G39" s="368">
        <v>0</v>
      </c>
      <c r="H39" s="272">
        <v>20198.400000000001</v>
      </c>
      <c r="I39" s="401">
        <v>11630.85</v>
      </c>
      <c r="J39" s="272">
        <v>33179.800000000003</v>
      </c>
      <c r="K39" s="272">
        <v>0</v>
      </c>
      <c r="L39" s="272">
        <v>0</v>
      </c>
      <c r="M39" s="405">
        <v>0</v>
      </c>
    </row>
    <row r="40" spans="1:13" s="306" customFormat="1" x14ac:dyDescent="0.25">
      <c r="A40" s="642"/>
      <c r="B40" s="642"/>
      <c r="C40" s="642"/>
      <c r="D40" s="364" t="s">
        <v>51</v>
      </c>
      <c r="E40" s="369">
        <v>0</v>
      </c>
      <c r="F40" s="369">
        <v>0</v>
      </c>
      <c r="G40" s="368">
        <v>0</v>
      </c>
      <c r="H40" s="272">
        <v>0</v>
      </c>
      <c r="I40" s="401">
        <v>0</v>
      </c>
      <c r="J40" s="272">
        <v>0</v>
      </c>
      <c r="K40" s="272">
        <v>0</v>
      </c>
      <c r="L40" s="272">
        <v>0</v>
      </c>
      <c r="M40" s="405">
        <v>0</v>
      </c>
    </row>
    <row r="41" spans="1:13" s="306" customFormat="1" ht="30" x14ac:dyDescent="0.25">
      <c r="A41" s="642"/>
      <c r="B41" s="642"/>
      <c r="C41" s="642"/>
      <c r="D41" s="364" t="s">
        <v>194</v>
      </c>
      <c r="E41" s="369">
        <v>0</v>
      </c>
      <c r="F41" s="369">
        <v>0</v>
      </c>
      <c r="G41" s="368">
        <v>0</v>
      </c>
      <c r="H41" s="272">
        <v>0</v>
      </c>
      <c r="I41" s="401">
        <v>0</v>
      </c>
      <c r="J41" s="272">
        <v>0</v>
      </c>
      <c r="K41" s="272">
        <v>0</v>
      </c>
      <c r="L41" s="272">
        <v>0</v>
      </c>
      <c r="M41" s="405">
        <v>0</v>
      </c>
    </row>
    <row r="42" spans="1:13" s="306" customFormat="1" ht="30" x14ac:dyDescent="0.25">
      <c r="A42" s="642"/>
      <c r="B42" s="642"/>
      <c r="C42" s="642"/>
      <c r="D42" s="364" t="s">
        <v>52</v>
      </c>
      <c r="E42" s="369">
        <v>0</v>
      </c>
      <c r="F42" s="369">
        <v>0</v>
      </c>
      <c r="G42" s="368">
        <v>0</v>
      </c>
      <c r="H42" s="272">
        <v>0</v>
      </c>
      <c r="I42" s="401">
        <v>0</v>
      </c>
      <c r="J42" s="272">
        <v>0</v>
      </c>
      <c r="K42" s="272">
        <v>0</v>
      </c>
      <c r="L42" s="272">
        <v>0</v>
      </c>
      <c r="M42" s="405">
        <v>0</v>
      </c>
    </row>
    <row r="43" spans="1:13" s="306" customFormat="1" ht="45" x14ac:dyDescent="0.25">
      <c r="A43" s="642"/>
      <c r="B43" s="642"/>
      <c r="C43" s="642"/>
      <c r="D43" s="364" t="s">
        <v>53</v>
      </c>
      <c r="E43" s="369">
        <v>0</v>
      </c>
      <c r="F43" s="369">
        <v>0</v>
      </c>
      <c r="G43" s="368">
        <v>0</v>
      </c>
      <c r="H43" s="272">
        <v>0</v>
      </c>
      <c r="I43" s="401">
        <v>0</v>
      </c>
      <c r="J43" s="272">
        <v>0</v>
      </c>
      <c r="K43" s="272">
        <v>0</v>
      </c>
      <c r="L43" s="272">
        <v>0</v>
      </c>
      <c r="M43" s="405">
        <v>0</v>
      </c>
    </row>
    <row r="44" spans="1:13" s="306" customFormat="1" ht="30" x14ac:dyDescent="0.25">
      <c r="A44" s="642"/>
      <c r="B44" s="642"/>
      <c r="C44" s="642"/>
      <c r="D44" s="364" t="s">
        <v>292</v>
      </c>
      <c r="E44" s="369">
        <v>0</v>
      </c>
      <c r="F44" s="369">
        <v>0</v>
      </c>
      <c r="G44" s="368">
        <v>0</v>
      </c>
      <c r="H44" s="272">
        <v>0</v>
      </c>
      <c r="I44" s="401">
        <v>0</v>
      </c>
      <c r="J44" s="272">
        <v>0</v>
      </c>
      <c r="K44" s="272">
        <v>0</v>
      </c>
      <c r="L44" s="272">
        <v>0</v>
      </c>
      <c r="M44" s="405">
        <v>0</v>
      </c>
    </row>
    <row r="45" spans="1:13" s="306" customFormat="1" x14ac:dyDescent="0.25">
      <c r="A45" s="634"/>
      <c r="B45" s="634"/>
      <c r="C45" s="634"/>
      <c r="D45" s="364" t="s">
        <v>54</v>
      </c>
      <c r="E45" s="369">
        <v>0</v>
      </c>
      <c r="F45" s="369">
        <v>0</v>
      </c>
      <c r="G45" s="368">
        <v>0</v>
      </c>
      <c r="H45" s="272">
        <v>0</v>
      </c>
      <c r="I45" s="401">
        <v>0</v>
      </c>
      <c r="J45" s="272">
        <v>0</v>
      </c>
      <c r="K45" s="272">
        <v>0</v>
      </c>
      <c r="L45" s="272">
        <v>0</v>
      </c>
      <c r="M45" s="405">
        <v>0</v>
      </c>
    </row>
    <row r="46" spans="1:13" ht="15" customHeight="1" x14ac:dyDescent="0.25">
      <c r="A46" s="644" t="s">
        <v>76</v>
      </c>
      <c r="B46" s="644" t="s">
        <v>147</v>
      </c>
      <c r="C46" s="638" t="s">
        <v>243</v>
      </c>
      <c r="D46" s="364" t="s">
        <v>46</v>
      </c>
      <c r="E46" s="369">
        <v>0</v>
      </c>
      <c r="F46" s="369">
        <f>F47+F48</f>
        <v>869.9</v>
      </c>
      <c r="G46" s="368">
        <f>G47+G51</f>
        <v>669.04</v>
      </c>
      <c r="H46" s="272">
        <v>952.8</v>
      </c>
      <c r="I46" s="401">
        <f>I47+I51</f>
        <v>2086.89</v>
      </c>
      <c r="J46" s="272">
        <f>J47+J51</f>
        <v>1816.6</v>
      </c>
      <c r="K46" s="272">
        <f>K47+K51</f>
        <v>2125</v>
      </c>
      <c r="L46" s="272">
        <f>L47+L51</f>
        <v>2125</v>
      </c>
      <c r="M46" s="405">
        <f>M47+M51</f>
        <v>1179.8</v>
      </c>
    </row>
    <row r="47" spans="1:13" ht="30" x14ac:dyDescent="0.25">
      <c r="A47" s="645"/>
      <c r="B47" s="645"/>
      <c r="C47" s="639"/>
      <c r="D47" s="364" t="s">
        <v>73</v>
      </c>
      <c r="E47" s="369">
        <v>0</v>
      </c>
      <c r="F47" s="369">
        <v>869.9</v>
      </c>
      <c r="G47" s="368">
        <v>669.04</v>
      </c>
      <c r="H47" s="272">
        <v>952.8</v>
      </c>
      <c r="I47" s="401">
        <v>2086.89</v>
      </c>
      <c r="J47" s="272">
        <v>1816.6</v>
      </c>
      <c r="K47" s="272">
        <v>2125</v>
      </c>
      <c r="L47" s="272">
        <v>2125</v>
      </c>
      <c r="M47" s="405">
        <v>1179.8</v>
      </c>
    </row>
    <row r="48" spans="1:13" x14ac:dyDescent="0.25">
      <c r="A48" s="645"/>
      <c r="B48" s="645"/>
      <c r="C48" s="639"/>
      <c r="D48" s="364" t="s">
        <v>74</v>
      </c>
      <c r="E48" s="369">
        <v>0</v>
      </c>
      <c r="F48" s="369">
        <v>0</v>
      </c>
      <c r="G48" s="368">
        <v>0</v>
      </c>
      <c r="H48" s="272">
        <v>0</v>
      </c>
      <c r="I48" s="401">
        <v>0</v>
      </c>
      <c r="J48" s="272">
        <v>0</v>
      </c>
      <c r="K48" s="272">
        <v>0</v>
      </c>
      <c r="L48" s="272">
        <v>0</v>
      </c>
      <c r="M48" s="405">
        <v>0</v>
      </c>
    </row>
    <row r="49" spans="1:13" x14ac:dyDescent="0.25">
      <c r="A49" s="645"/>
      <c r="B49" s="645"/>
      <c r="C49" s="639"/>
      <c r="D49" s="364" t="s">
        <v>51</v>
      </c>
      <c r="E49" s="369">
        <v>0</v>
      </c>
      <c r="F49" s="369">
        <v>0</v>
      </c>
      <c r="G49" s="368">
        <v>0</v>
      </c>
      <c r="H49" s="272">
        <v>0</v>
      </c>
      <c r="I49" s="401">
        <v>0</v>
      </c>
      <c r="J49" s="272">
        <v>0</v>
      </c>
      <c r="K49" s="272">
        <v>0</v>
      </c>
      <c r="L49" s="272">
        <v>0</v>
      </c>
      <c r="M49" s="405">
        <v>0</v>
      </c>
    </row>
    <row r="50" spans="1:13" ht="30" x14ac:dyDescent="0.25">
      <c r="A50" s="645"/>
      <c r="B50" s="645"/>
      <c r="C50" s="639"/>
      <c r="D50" s="364" t="s">
        <v>194</v>
      </c>
      <c r="E50" s="369">
        <v>0</v>
      </c>
      <c r="F50" s="369">
        <v>0</v>
      </c>
      <c r="G50" s="368">
        <v>0</v>
      </c>
      <c r="H50" s="272">
        <v>0</v>
      </c>
      <c r="I50" s="401">
        <v>0</v>
      </c>
      <c r="J50" s="272">
        <v>0</v>
      </c>
      <c r="K50" s="272">
        <v>0</v>
      </c>
      <c r="L50" s="272">
        <v>0</v>
      </c>
      <c r="M50" s="405">
        <v>0</v>
      </c>
    </row>
    <row r="51" spans="1:13" ht="30" x14ac:dyDescent="0.25">
      <c r="A51" s="645"/>
      <c r="B51" s="645"/>
      <c r="C51" s="639"/>
      <c r="D51" s="364" t="s">
        <v>52</v>
      </c>
      <c r="E51" s="369">
        <v>0</v>
      </c>
      <c r="F51" s="369">
        <v>0</v>
      </c>
      <c r="G51" s="370">
        <v>0</v>
      </c>
      <c r="H51" s="272">
        <v>0</v>
      </c>
      <c r="I51" s="401">
        <v>0</v>
      </c>
      <c r="J51" s="272">
        <v>0</v>
      </c>
      <c r="K51" s="272">
        <v>0</v>
      </c>
      <c r="L51" s="272">
        <v>0</v>
      </c>
      <c r="M51" s="405">
        <v>0</v>
      </c>
    </row>
    <row r="52" spans="1:13" ht="45" x14ac:dyDescent="0.25">
      <c r="A52" s="645"/>
      <c r="B52" s="645"/>
      <c r="C52" s="639"/>
      <c r="D52" s="364" t="s">
        <v>53</v>
      </c>
      <c r="E52" s="369">
        <v>0</v>
      </c>
      <c r="F52" s="369">
        <v>0</v>
      </c>
      <c r="G52" s="368">
        <v>0</v>
      </c>
      <c r="H52" s="272">
        <v>0</v>
      </c>
      <c r="I52" s="401">
        <v>0</v>
      </c>
      <c r="J52" s="272">
        <v>0</v>
      </c>
      <c r="K52" s="272">
        <v>0</v>
      </c>
      <c r="L52" s="272">
        <v>0</v>
      </c>
      <c r="M52" s="405">
        <v>0</v>
      </c>
    </row>
    <row r="53" spans="1:13" ht="30" x14ac:dyDescent="0.25">
      <c r="A53" s="645"/>
      <c r="B53" s="645"/>
      <c r="C53" s="639"/>
      <c r="D53" s="364" t="s">
        <v>292</v>
      </c>
      <c r="E53" s="369">
        <v>0</v>
      </c>
      <c r="F53" s="369">
        <v>0</v>
      </c>
      <c r="G53" s="368">
        <v>0</v>
      </c>
      <c r="H53" s="272">
        <v>0</v>
      </c>
      <c r="I53" s="401">
        <v>0</v>
      </c>
      <c r="J53" s="272">
        <v>0</v>
      </c>
      <c r="K53" s="272">
        <v>0</v>
      </c>
      <c r="L53" s="272">
        <v>0</v>
      </c>
      <c r="M53" s="405">
        <v>0</v>
      </c>
    </row>
    <row r="54" spans="1:13" x14ac:dyDescent="0.25">
      <c r="A54" s="646"/>
      <c r="B54" s="646"/>
      <c r="C54" s="640"/>
      <c r="D54" s="364" t="s">
        <v>54</v>
      </c>
      <c r="E54" s="369">
        <v>0</v>
      </c>
      <c r="F54" s="369">
        <v>0</v>
      </c>
      <c r="G54" s="368">
        <v>0</v>
      </c>
      <c r="H54" s="272">
        <v>0</v>
      </c>
      <c r="I54" s="401">
        <v>0</v>
      </c>
      <c r="J54" s="272">
        <v>0</v>
      </c>
      <c r="K54" s="272">
        <v>0</v>
      </c>
      <c r="L54" s="272">
        <v>0</v>
      </c>
      <c r="M54" s="405">
        <v>0</v>
      </c>
    </row>
    <row r="55" spans="1:13" ht="18.75" x14ac:dyDescent="0.3">
      <c r="A55" s="371"/>
      <c r="B55" s="371"/>
      <c r="C55" s="372"/>
      <c r="D55" s="372"/>
      <c r="E55" s="359"/>
      <c r="F55" s="270"/>
      <c r="G55" s="270"/>
      <c r="H55" s="270"/>
      <c r="I55" s="398"/>
      <c r="J55" s="270"/>
      <c r="K55" s="358"/>
      <c r="L55" s="358"/>
      <c r="M55" s="373" t="s">
        <v>275</v>
      </c>
    </row>
    <row r="56" spans="1:13" x14ac:dyDescent="0.25">
      <c r="A56" s="371"/>
      <c r="B56" s="371"/>
      <c r="C56" s="372"/>
      <c r="D56" s="372"/>
      <c r="E56" s="359" t="s">
        <v>285</v>
      </c>
      <c r="F56" s="270"/>
      <c r="G56" s="270"/>
      <c r="H56" s="270"/>
      <c r="I56" s="398"/>
      <c r="J56" s="270"/>
      <c r="K56" s="358"/>
      <c r="L56" s="358"/>
      <c r="M56" s="358"/>
    </row>
    <row r="57" spans="1:13" x14ac:dyDescent="0.25">
      <c r="A57" s="374"/>
      <c r="B57" s="374"/>
      <c r="C57" s="375"/>
      <c r="D57" s="375"/>
    </row>
    <row r="58" spans="1:13" x14ac:dyDescent="0.25">
      <c r="A58" s="374"/>
      <c r="B58" s="374"/>
      <c r="C58" s="375"/>
      <c r="D58" s="375"/>
    </row>
    <row r="59" spans="1:13" x14ac:dyDescent="0.25">
      <c r="A59" s="374"/>
      <c r="B59" s="374"/>
      <c r="C59" s="375"/>
      <c r="D59" s="375"/>
    </row>
    <row r="60" spans="1:13" x14ac:dyDescent="0.25">
      <c r="A60" s="374"/>
      <c r="B60" s="374"/>
      <c r="C60" s="375"/>
      <c r="D60" s="375"/>
    </row>
    <row r="61" spans="1:13" x14ac:dyDescent="0.25">
      <c r="A61" s="374"/>
      <c r="B61" s="374"/>
      <c r="C61" s="375"/>
      <c r="D61" s="375"/>
    </row>
    <row r="62" spans="1:13" x14ac:dyDescent="0.25">
      <c r="A62" s="374"/>
      <c r="B62" s="374"/>
      <c r="C62" s="375"/>
      <c r="D62" s="375"/>
    </row>
    <row r="63" spans="1:13" x14ac:dyDescent="0.25">
      <c r="A63" s="374"/>
      <c r="B63" s="374"/>
      <c r="C63" s="375"/>
      <c r="D63" s="375"/>
    </row>
    <row r="64" spans="1:13" x14ac:dyDescent="0.25">
      <c r="A64" s="374"/>
      <c r="B64" s="374"/>
      <c r="C64" s="375"/>
      <c r="D64" s="375"/>
    </row>
    <row r="65" spans="1:4" x14ac:dyDescent="0.25">
      <c r="A65" s="374"/>
      <c r="B65" s="374"/>
      <c r="C65" s="375"/>
      <c r="D65" s="375"/>
    </row>
    <row r="66" spans="1:4" x14ac:dyDescent="0.25">
      <c r="A66" s="374"/>
      <c r="B66" s="374"/>
      <c r="C66" s="375"/>
      <c r="D66" s="375"/>
    </row>
    <row r="67" spans="1:4" x14ac:dyDescent="0.25">
      <c r="A67" s="374"/>
      <c r="B67" s="374"/>
      <c r="C67" s="375"/>
      <c r="D67" s="375"/>
    </row>
    <row r="68" spans="1:4" x14ac:dyDescent="0.25">
      <c r="A68" s="374"/>
      <c r="B68" s="374"/>
      <c r="C68" s="375"/>
      <c r="D68" s="375"/>
    </row>
    <row r="69" spans="1:4" x14ac:dyDescent="0.25">
      <c r="A69" s="374"/>
      <c r="B69" s="374"/>
      <c r="C69" s="375"/>
      <c r="D69" s="375"/>
    </row>
    <row r="70" spans="1:4" x14ac:dyDescent="0.25">
      <c r="A70" s="374"/>
      <c r="B70" s="374"/>
      <c r="C70" s="375"/>
      <c r="D70" s="375"/>
    </row>
    <row r="71" spans="1:4" x14ac:dyDescent="0.25">
      <c r="A71" s="374"/>
      <c r="B71" s="374"/>
      <c r="C71" s="375"/>
      <c r="D71" s="375"/>
    </row>
    <row r="72" spans="1:4" x14ac:dyDescent="0.25">
      <c r="A72" s="374"/>
      <c r="B72" s="374"/>
      <c r="C72" s="375"/>
      <c r="D72" s="375"/>
    </row>
    <row r="73" spans="1:4" x14ac:dyDescent="0.25">
      <c r="A73" s="374"/>
      <c r="B73" s="374"/>
      <c r="C73" s="375"/>
      <c r="D73" s="375"/>
    </row>
    <row r="74" spans="1:4" x14ac:dyDescent="0.25">
      <c r="A74" s="374"/>
      <c r="B74" s="374"/>
      <c r="C74" s="375"/>
      <c r="D74" s="375"/>
    </row>
    <row r="75" spans="1:4" x14ac:dyDescent="0.25">
      <c r="A75" s="374"/>
      <c r="B75" s="374"/>
      <c r="C75" s="375"/>
      <c r="D75" s="375"/>
    </row>
    <row r="76" spans="1:4" x14ac:dyDescent="0.25">
      <c r="A76" s="374"/>
      <c r="B76" s="374"/>
      <c r="C76" s="375"/>
      <c r="D76" s="375"/>
    </row>
    <row r="77" spans="1:4" x14ac:dyDescent="0.25">
      <c r="A77" s="374"/>
      <c r="B77" s="374"/>
      <c r="C77" s="375"/>
      <c r="D77" s="375"/>
    </row>
    <row r="78" spans="1:4" x14ac:dyDescent="0.25">
      <c r="A78" s="374"/>
      <c r="B78" s="374"/>
      <c r="C78" s="375"/>
      <c r="D78" s="375"/>
    </row>
    <row r="79" spans="1:4" x14ac:dyDescent="0.25">
      <c r="A79" s="374"/>
      <c r="B79" s="374"/>
      <c r="C79" s="375"/>
      <c r="D79" s="375"/>
    </row>
    <row r="80" spans="1:4" x14ac:dyDescent="0.25">
      <c r="A80" s="374"/>
      <c r="B80" s="374"/>
      <c r="C80" s="375"/>
      <c r="D80" s="375"/>
    </row>
    <row r="81" spans="1:4" x14ac:dyDescent="0.25">
      <c r="A81" s="374"/>
      <c r="B81" s="374"/>
      <c r="C81" s="375"/>
      <c r="D81" s="375"/>
    </row>
    <row r="82" spans="1:4" x14ac:dyDescent="0.25">
      <c r="A82" s="374"/>
      <c r="B82" s="374"/>
      <c r="C82" s="375"/>
      <c r="D82" s="375"/>
    </row>
    <row r="83" spans="1:4" x14ac:dyDescent="0.25">
      <c r="A83" s="374"/>
      <c r="B83" s="374"/>
      <c r="C83" s="375"/>
      <c r="D83" s="375"/>
    </row>
    <row r="84" spans="1:4" x14ac:dyDescent="0.25">
      <c r="A84" s="374"/>
      <c r="B84" s="374"/>
      <c r="C84" s="375"/>
      <c r="D84" s="375"/>
    </row>
    <row r="85" spans="1:4" x14ac:dyDescent="0.25">
      <c r="A85" s="374"/>
      <c r="B85" s="374"/>
      <c r="C85" s="375"/>
      <c r="D85" s="375"/>
    </row>
    <row r="86" spans="1:4" x14ac:dyDescent="0.25">
      <c r="A86" s="374"/>
      <c r="B86" s="374"/>
      <c r="C86" s="375"/>
      <c r="D86" s="375"/>
    </row>
    <row r="87" spans="1:4" x14ac:dyDescent="0.25">
      <c r="A87" s="374"/>
      <c r="B87" s="374"/>
      <c r="C87" s="375"/>
      <c r="D87" s="375"/>
    </row>
    <row r="88" spans="1:4" x14ac:dyDescent="0.25">
      <c r="A88" s="374"/>
      <c r="B88" s="374"/>
      <c r="C88" s="375"/>
      <c r="D88" s="375"/>
    </row>
    <row r="89" spans="1:4" x14ac:dyDescent="0.25">
      <c r="A89" s="374"/>
      <c r="B89" s="374"/>
      <c r="C89" s="375"/>
      <c r="D89" s="375"/>
    </row>
    <row r="90" spans="1:4" x14ac:dyDescent="0.25">
      <c r="A90" s="374"/>
      <c r="B90" s="374"/>
      <c r="C90" s="375"/>
      <c r="D90" s="375"/>
    </row>
    <row r="91" spans="1:4" x14ac:dyDescent="0.25">
      <c r="A91" s="374"/>
      <c r="B91" s="374"/>
      <c r="C91" s="375"/>
      <c r="D91" s="375"/>
    </row>
    <row r="92" spans="1:4" x14ac:dyDescent="0.25">
      <c r="A92" s="374"/>
      <c r="B92" s="374"/>
      <c r="C92" s="375"/>
      <c r="D92" s="375"/>
    </row>
    <row r="93" spans="1:4" x14ac:dyDescent="0.25">
      <c r="A93" s="374"/>
      <c r="B93" s="374"/>
      <c r="C93" s="375"/>
      <c r="D93" s="375"/>
    </row>
    <row r="94" spans="1:4" x14ac:dyDescent="0.25">
      <c r="A94" s="374"/>
      <c r="B94" s="374"/>
      <c r="C94" s="375"/>
      <c r="D94" s="375"/>
    </row>
    <row r="95" spans="1:4" x14ac:dyDescent="0.25">
      <c r="A95" s="374"/>
      <c r="B95" s="374"/>
      <c r="C95" s="375"/>
      <c r="D95" s="375"/>
    </row>
    <row r="96" spans="1:4" x14ac:dyDescent="0.25">
      <c r="A96" s="374"/>
      <c r="B96" s="374"/>
      <c r="C96" s="375"/>
      <c r="D96" s="375"/>
    </row>
    <row r="97" spans="1:4" x14ac:dyDescent="0.25">
      <c r="A97" s="374"/>
      <c r="B97" s="374"/>
      <c r="C97" s="375"/>
      <c r="D97" s="375"/>
    </row>
    <row r="98" spans="1:4" x14ac:dyDescent="0.25">
      <c r="A98" s="374"/>
      <c r="B98" s="374"/>
      <c r="C98" s="375"/>
      <c r="D98" s="375"/>
    </row>
    <row r="99" spans="1:4" x14ac:dyDescent="0.25">
      <c r="A99" s="374"/>
      <c r="B99" s="374"/>
      <c r="C99" s="375"/>
      <c r="D99" s="375"/>
    </row>
    <row r="100" spans="1:4" x14ac:dyDescent="0.25">
      <c r="A100" s="374"/>
      <c r="B100" s="374"/>
      <c r="C100" s="375"/>
      <c r="D100" s="375"/>
    </row>
    <row r="101" spans="1:4" x14ac:dyDescent="0.25">
      <c r="A101" s="374"/>
      <c r="B101" s="374"/>
      <c r="C101" s="375"/>
      <c r="D101" s="375"/>
    </row>
    <row r="102" spans="1:4" x14ac:dyDescent="0.25">
      <c r="A102" s="374"/>
      <c r="B102" s="374"/>
      <c r="C102" s="375"/>
      <c r="D102" s="375"/>
    </row>
    <row r="103" spans="1:4" x14ac:dyDescent="0.25">
      <c r="A103" s="374"/>
      <c r="B103" s="374"/>
      <c r="C103" s="375"/>
      <c r="D103" s="375"/>
    </row>
    <row r="104" spans="1:4" x14ac:dyDescent="0.25">
      <c r="A104" s="374"/>
      <c r="B104" s="374"/>
      <c r="C104" s="375"/>
      <c r="D104" s="375"/>
    </row>
    <row r="105" spans="1:4" x14ac:dyDescent="0.25">
      <c r="A105" s="374"/>
      <c r="B105" s="374"/>
      <c r="C105" s="375"/>
      <c r="D105" s="375"/>
    </row>
    <row r="106" spans="1:4" x14ac:dyDescent="0.25">
      <c r="A106" s="374"/>
      <c r="B106" s="374"/>
      <c r="C106" s="375"/>
      <c r="D106" s="375"/>
    </row>
    <row r="107" spans="1:4" x14ac:dyDescent="0.25">
      <c r="A107" s="374"/>
      <c r="B107" s="374"/>
      <c r="C107" s="375"/>
      <c r="D107" s="375"/>
    </row>
    <row r="108" spans="1:4" x14ac:dyDescent="0.25">
      <c r="A108" s="374"/>
      <c r="B108" s="374"/>
      <c r="C108" s="375"/>
      <c r="D108" s="375"/>
    </row>
    <row r="109" spans="1:4" x14ac:dyDescent="0.25">
      <c r="A109" s="374"/>
      <c r="B109" s="374"/>
      <c r="C109" s="375"/>
      <c r="D109" s="375"/>
    </row>
    <row r="110" spans="1:4" x14ac:dyDescent="0.25">
      <c r="A110" s="374"/>
      <c r="B110" s="374"/>
      <c r="C110" s="375"/>
      <c r="D110" s="375"/>
    </row>
    <row r="111" spans="1:4" x14ac:dyDescent="0.25">
      <c r="A111" s="374"/>
      <c r="B111" s="374"/>
      <c r="C111" s="375"/>
      <c r="D111" s="375"/>
    </row>
    <row r="112" spans="1:4" x14ac:dyDescent="0.25">
      <c r="A112" s="374"/>
      <c r="B112" s="374"/>
      <c r="C112" s="375"/>
      <c r="D112" s="375"/>
    </row>
    <row r="113" spans="1:4" x14ac:dyDescent="0.25">
      <c r="A113" s="374"/>
      <c r="B113" s="374"/>
      <c r="C113" s="375"/>
      <c r="D113" s="375"/>
    </row>
    <row r="114" spans="1:4" x14ac:dyDescent="0.25">
      <c r="A114" s="374"/>
      <c r="B114" s="374"/>
      <c r="C114" s="375"/>
      <c r="D114" s="375"/>
    </row>
    <row r="115" spans="1:4" x14ac:dyDescent="0.25">
      <c r="A115" s="374"/>
      <c r="B115" s="374"/>
      <c r="C115" s="375"/>
      <c r="D115" s="375"/>
    </row>
    <row r="116" spans="1:4" x14ac:dyDescent="0.25">
      <c r="A116" s="374"/>
      <c r="B116" s="374"/>
      <c r="C116" s="375"/>
      <c r="D116" s="375"/>
    </row>
    <row r="117" spans="1:4" x14ac:dyDescent="0.25">
      <c r="A117" s="374"/>
      <c r="B117" s="374"/>
      <c r="C117" s="375"/>
      <c r="D117" s="375"/>
    </row>
    <row r="118" spans="1:4" x14ac:dyDescent="0.25">
      <c r="A118" s="374"/>
      <c r="B118" s="374"/>
      <c r="C118" s="375"/>
      <c r="D118" s="375"/>
    </row>
    <row r="119" spans="1:4" x14ac:dyDescent="0.25">
      <c r="A119" s="374"/>
      <c r="B119" s="374"/>
      <c r="C119" s="375"/>
      <c r="D119" s="375"/>
    </row>
    <row r="120" spans="1:4" x14ac:dyDescent="0.25">
      <c r="A120" s="374"/>
      <c r="B120" s="374"/>
      <c r="C120" s="375"/>
      <c r="D120" s="375"/>
    </row>
    <row r="121" spans="1:4" x14ac:dyDescent="0.25">
      <c r="A121" s="374"/>
      <c r="B121" s="374"/>
      <c r="C121" s="375"/>
      <c r="D121" s="375"/>
    </row>
    <row r="122" spans="1:4" x14ac:dyDescent="0.25">
      <c r="A122" s="374"/>
      <c r="B122" s="374"/>
      <c r="C122" s="377"/>
      <c r="D122" s="375"/>
    </row>
    <row r="123" spans="1:4" x14ac:dyDescent="0.25">
      <c r="A123" s="374"/>
      <c r="B123" s="374"/>
      <c r="C123" s="377"/>
      <c r="D123" s="375"/>
    </row>
    <row r="124" spans="1:4" x14ac:dyDescent="0.25">
      <c r="A124" s="374"/>
      <c r="B124" s="374"/>
      <c r="C124" s="377"/>
      <c r="D124" s="375"/>
    </row>
    <row r="125" spans="1:4" x14ac:dyDescent="0.25">
      <c r="A125" s="374"/>
      <c r="B125" s="374"/>
      <c r="C125" s="377"/>
      <c r="D125" s="375"/>
    </row>
    <row r="126" spans="1:4" x14ac:dyDescent="0.25">
      <c r="A126" s="374"/>
      <c r="B126" s="374"/>
      <c r="C126" s="377"/>
      <c r="D126" s="375"/>
    </row>
    <row r="127" spans="1:4" x14ac:dyDescent="0.25">
      <c r="A127" s="374"/>
      <c r="B127" s="374"/>
      <c r="C127" s="377"/>
      <c r="D127" s="375"/>
    </row>
    <row r="128" spans="1:4" x14ac:dyDescent="0.25">
      <c r="A128" s="374"/>
      <c r="B128" s="374"/>
      <c r="C128" s="377"/>
      <c r="D128" s="375"/>
    </row>
    <row r="129" spans="1:4" x14ac:dyDescent="0.25">
      <c r="A129" s="374"/>
      <c r="B129" s="374"/>
      <c r="C129" s="377"/>
      <c r="D129" s="375"/>
    </row>
    <row r="130" spans="1:4" x14ac:dyDescent="0.25">
      <c r="A130" s="374"/>
      <c r="B130" s="374"/>
      <c r="C130" s="377"/>
      <c r="D130" s="375"/>
    </row>
    <row r="131" spans="1:4" x14ac:dyDescent="0.25">
      <c r="A131" s="374"/>
      <c r="B131" s="374"/>
      <c r="C131" s="377"/>
      <c r="D131" s="375"/>
    </row>
    <row r="132" spans="1:4" x14ac:dyDescent="0.25">
      <c r="A132" s="374"/>
      <c r="B132" s="374"/>
      <c r="C132" s="377"/>
      <c r="D132" s="375"/>
    </row>
    <row r="133" spans="1:4" x14ac:dyDescent="0.25">
      <c r="A133" s="374"/>
      <c r="B133" s="374"/>
      <c r="C133" s="377"/>
      <c r="D133" s="375"/>
    </row>
    <row r="134" spans="1:4" x14ac:dyDescent="0.25">
      <c r="D134" s="379"/>
    </row>
    <row r="135" spans="1:4" x14ac:dyDescent="0.25">
      <c r="D135" s="379"/>
    </row>
    <row r="136" spans="1:4" x14ac:dyDescent="0.25">
      <c r="D136" s="379"/>
    </row>
    <row r="137" spans="1:4" x14ac:dyDescent="0.25">
      <c r="D137" s="379"/>
    </row>
    <row r="138" spans="1:4" x14ac:dyDescent="0.25">
      <c r="D138" s="379"/>
    </row>
    <row r="139" spans="1:4" x14ac:dyDescent="0.25">
      <c r="D139" s="379"/>
    </row>
    <row r="140" spans="1:4" x14ac:dyDescent="0.25">
      <c r="D140" s="379"/>
    </row>
    <row r="141" spans="1:4" x14ac:dyDescent="0.25">
      <c r="D141" s="379"/>
    </row>
    <row r="142" spans="1:4" x14ac:dyDescent="0.25">
      <c r="D142" s="379"/>
    </row>
    <row r="143" spans="1:4" x14ac:dyDescent="0.25">
      <c r="D143" s="379"/>
    </row>
    <row r="144" spans="1:4" x14ac:dyDescent="0.25">
      <c r="D144" s="379"/>
    </row>
    <row r="145" spans="4:4" x14ac:dyDescent="0.25">
      <c r="D145" s="379"/>
    </row>
    <row r="146" spans="4:4" x14ac:dyDescent="0.25">
      <c r="D146" s="379"/>
    </row>
    <row r="147" spans="4:4" x14ac:dyDescent="0.25">
      <c r="D147" s="379"/>
    </row>
    <row r="148" spans="4:4" x14ac:dyDescent="0.25">
      <c r="D148" s="379"/>
    </row>
    <row r="149" spans="4:4" x14ac:dyDescent="0.25">
      <c r="D149" s="379"/>
    </row>
    <row r="150" spans="4:4" x14ac:dyDescent="0.25">
      <c r="D150" s="379"/>
    </row>
    <row r="151" spans="4:4" x14ac:dyDescent="0.25">
      <c r="D151" s="379"/>
    </row>
    <row r="152" spans="4:4" x14ac:dyDescent="0.25">
      <c r="D152" s="379"/>
    </row>
    <row r="153" spans="4:4" x14ac:dyDescent="0.25">
      <c r="D153" s="379"/>
    </row>
    <row r="154" spans="4:4" x14ac:dyDescent="0.25">
      <c r="D154" s="379"/>
    </row>
    <row r="155" spans="4:4" x14ac:dyDescent="0.25">
      <c r="D155" s="379"/>
    </row>
    <row r="156" spans="4:4" x14ac:dyDescent="0.25">
      <c r="D156" s="379"/>
    </row>
    <row r="157" spans="4:4" x14ac:dyDescent="0.25">
      <c r="D157" s="379"/>
    </row>
    <row r="158" spans="4:4" x14ac:dyDescent="0.25">
      <c r="D158" s="379"/>
    </row>
    <row r="159" spans="4:4" x14ac:dyDescent="0.25">
      <c r="D159" s="379"/>
    </row>
    <row r="160" spans="4:4" x14ac:dyDescent="0.25">
      <c r="D160" s="379"/>
    </row>
    <row r="161" spans="4:4" x14ac:dyDescent="0.25">
      <c r="D161" s="379"/>
    </row>
    <row r="162" spans="4:4" x14ac:dyDescent="0.25">
      <c r="D162" s="379"/>
    </row>
    <row r="163" spans="4:4" x14ac:dyDescent="0.25">
      <c r="D163" s="379"/>
    </row>
    <row r="164" spans="4:4" x14ac:dyDescent="0.25">
      <c r="D164" s="379"/>
    </row>
    <row r="165" spans="4:4" x14ac:dyDescent="0.25">
      <c r="D165" s="379"/>
    </row>
    <row r="166" spans="4:4" x14ac:dyDescent="0.25">
      <c r="D166" s="379"/>
    </row>
    <row r="167" spans="4:4" x14ac:dyDescent="0.25">
      <c r="D167" s="379"/>
    </row>
    <row r="168" spans="4:4" x14ac:dyDescent="0.25">
      <c r="D168" s="379"/>
    </row>
    <row r="169" spans="4:4" x14ac:dyDescent="0.25">
      <c r="D169" s="379"/>
    </row>
    <row r="170" spans="4:4" x14ac:dyDescent="0.25">
      <c r="D170" s="379"/>
    </row>
    <row r="171" spans="4:4" x14ac:dyDescent="0.25">
      <c r="D171" s="379"/>
    </row>
    <row r="172" spans="4:4" x14ac:dyDescent="0.25">
      <c r="D172" s="379"/>
    </row>
    <row r="173" spans="4:4" x14ac:dyDescent="0.25">
      <c r="D173" s="379"/>
    </row>
    <row r="174" spans="4:4" x14ac:dyDescent="0.25">
      <c r="D174" s="379"/>
    </row>
    <row r="175" spans="4:4" x14ac:dyDescent="0.25">
      <c r="D175" s="379"/>
    </row>
    <row r="176" spans="4:4" x14ac:dyDescent="0.25">
      <c r="D176" s="379"/>
    </row>
    <row r="177" spans="4:4" x14ac:dyDescent="0.25">
      <c r="D177" s="379"/>
    </row>
    <row r="178" spans="4:4" x14ac:dyDescent="0.25">
      <c r="D178" s="379"/>
    </row>
    <row r="179" spans="4:4" x14ac:dyDescent="0.25">
      <c r="D179" s="379"/>
    </row>
    <row r="180" spans="4:4" x14ac:dyDescent="0.25">
      <c r="D180" s="379"/>
    </row>
    <row r="181" spans="4:4" x14ac:dyDescent="0.25">
      <c r="D181" s="379"/>
    </row>
    <row r="182" spans="4:4" x14ac:dyDescent="0.25">
      <c r="D182" s="379"/>
    </row>
    <row r="183" spans="4:4" x14ac:dyDescent="0.25">
      <c r="D183" s="379"/>
    </row>
    <row r="184" spans="4:4" x14ac:dyDescent="0.25">
      <c r="D184" s="379"/>
    </row>
    <row r="185" spans="4:4" x14ac:dyDescent="0.25">
      <c r="D185" s="379"/>
    </row>
    <row r="186" spans="4:4" x14ac:dyDescent="0.25">
      <c r="D186" s="379"/>
    </row>
    <row r="187" spans="4:4" x14ac:dyDescent="0.25">
      <c r="D187" s="379"/>
    </row>
    <row r="188" spans="4:4" x14ac:dyDescent="0.25">
      <c r="D188" s="379"/>
    </row>
    <row r="189" spans="4:4" x14ac:dyDescent="0.25">
      <c r="D189" s="379"/>
    </row>
    <row r="190" spans="4:4" x14ac:dyDescent="0.25">
      <c r="D190" s="379"/>
    </row>
    <row r="191" spans="4:4" x14ac:dyDescent="0.25">
      <c r="D191" s="379"/>
    </row>
    <row r="192" spans="4:4" x14ac:dyDescent="0.25">
      <c r="D192" s="379"/>
    </row>
    <row r="193" spans="4:4" x14ac:dyDescent="0.25">
      <c r="D193" s="379"/>
    </row>
    <row r="194" spans="4:4" x14ac:dyDescent="0.25">
      <c r="D194" s="379"/>
    </row>
    <row r="195" spans="4:4" x14ac:dyDescent="0.25">
      <c r="D195" s="379"/>
    </row>
    <row r="196" spans="4:4" x14ac:dyDescent="0.25">
      <c r="D196" s="379"/>
    </row>
    <row r="197" spans="4:4" x14ac:dyDescent="0.25">
      <c r="D197" s="379"/>
    </row>
  </sheetData>
  <mergeCells count="21">
    <mergeCell ref="A10:M10"/>
    <mergeCell ref="A12:C12"/>
    <mergeCell ref="D12:E12"/>
    <mergeCell ref="A13:C13"/>
    <mergeCell ref="A14:C14"/>
    <mergeCell ref="A17:B17"/>
    <mergeCell ref="C17:C18"/>
    <mergeCell ref="D17:D18"/>
    <mergeCell ref="E17:M17"/>
    <mergeCell ref="C46:C54"/>
    <mergeCell ref="A37:A45"/>
    <mergeCell ref="B37:B45"/>
    <mergeCell ref="C37:C45"/>
    <mergeCell ref="A19:A27"/>
    <mergeCell ref="B19:B27"/>
    <mergeCell ref="C19:C27"/>
    <mergeCell ref="A28:A36"/>
    <mergeCell ref="B28:B36"/>
    <mergeCell ref="C28:C36"/>
    <mergeCell ref="B46:B54"/>
    <mergeCell ref="A46:A54"/>
  </mergeCells>
  <pageMargins left="0.35433070866141736" right="0.35433070866141736" top="0.39370078740157483" bottom="0.23622047244094491" header="0.19685039370078741" footer="0.15748031496062992"/>
  <pageSetup paperSize="9" scale="71" fitToHeight="0" orientation="landscape" r:id="rId1"/>
  <headerFooter differentFirst="1">
    <oddHeader>&amp;C&amp;P</oddHeader>
  </headerFooter>
  <rowBreaks count="1" manualBreakCount="1">
    <brk id="36" max="1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99"/>
  <sheetViews>
    <sheetView view="pageBreakPreview" zoomScale="71" zoomScaleNormal="115" zoomScaleSheetLayoutView="71" zoomScalePageLayoutView="110" workbookViewId="0">
      <selection activeCell="O170" sqref="O170"/>
    </sheetView>
  </sheetViews>
  <sheetFormatPr defaultColWidth="9.140625" defaultRowHeight="15" x14ac:dyDescent="0.25"/>
  <cols>
    <col min="1" max="1" width="4.42578125" style="97" customWidth="1"/>
    <col min="2" max="2" width="4.85546875" style="97" customWidth="1"/>
    <col min="3" max="3" width="6" style="97" customWidth="1"/>
    <col min="4" max="4" width="4.140625" style="97" customWidth="1"/>
    <col min="5" max="5" width="27" style="27" customWidth="1"/>
    <col min="6" max="6" width="30.85546875" style="27" customWidth="1"/>
    <col min="7" max="7" width="16.28515625" style="78" customWidth="1"/>
    <col min="8" max="8" width="16.28515625" style="79" customWidth="1"/>
    <col min="9" max="9" width="11.42578125" style="114" customWidth="1"/>
    <col min="10" max="10" width="10.28515625" style="158" customWidth="1"/>
    <col min="11" max="11" width="11.85546875" style="174" bestFit="1" customWidth="1"/>
    <col min="12" max="12" width="11.85546875" style="406" bestFit="1" customWidth="1"/>
    <col min="13" max="13" width="11.85546875" style="174" bestFit="1" customWidth="1"/>
    <col min="14" max="14" width="11.140625" style="176" customWidth="1"/>
    <col min="15" max="15" width="11.7109375" style="176" bestFit="1" customWidth="1"/>
    <col min="16" max="16" width="9.140625" style="176"/>
    <col min="17" max="16384" width="9.140625" style="27"/>
  </cols>
  <sheetData>
    <row r="1" spans="1:16" ht="18.75" x14ac:dyDescent="0.3">
      <c r="K1" s="80"/>
      <c r="L1" s="80"/>
      <c r="M1" s="449" t="s">
        <v>576</v>
      </c>
      <c r="N1" s="27"/>
      <c r="O1" s="27"/>
      <c r="P1" s="27"/>
    </row>
    <row r="2" spans="1:16" ht="18.75" x14ac:dyDescent="0.3">
      <c r="K2" s="80"/>
      <c r="L2" s="80"/>
      <c r="M2" s="449" t="s">
        <v>266</v>
      </c>
      <c r="N2" s="27"/>
      <c r="O2" s="27"/>
      <c r="P2" s="27"/>
    </row>
    <row r="3" spans="1:16" ht="18.75" x14ac:dyDescent="0.25">
      <c r="K3" s="80"/>
      <c r="L3" s="80"/>
      <c r="M3" s="150" t="s">
        <v>267</v>
      </c>
      <c r="N3" s="27"/>
      <c r="O3" s="27"/>
      <c r="P3" s="27"/>
    </row>
    <row r="4" spans="1:16" ht="18.75" x14ac:dyDescent="0.25">
      <c r="K4" s="80"/>
      <c r="L4" s="80"/>
      <c r="M4" s="150" t="s">
        <v>602</v>
      </c>
      <c r="N4" s="27"/>
      <c r="O4" s="27"/>
      <c r="P4" s="27"/>
    </row>
    <row r="5" spans="1:16" x14ac:dyDescent="0.25">
      <c r="K5" s="80"/>
      <c r="L5" s="80"/>
      <c r="M5" s="80"/>
      <c r="N5" s="27"/>
      <c r="O5" s="27"/>
      <c r="P5" s="27"/>
    </row>
    <row r="6" spans="1:16" ht="18.75" x14ac:dyDescent="0.25">
      <c r="J6" s="159"/>
      <c r="K6" s="478"/>
      <c r="L6" s="478"/>
      <c r="M6" s="479" t="s">
        <v>286</v>
      </c>
      <c r="N6" s="27"/>
      <c r="O6" s="27"/>
      <c r="P6" s="27"/>
    </row>
    <row r="7" spans="1:16" ht="18.75" x14ac:dyDescent="0.25">
      <c r="J7" s="159"/>
      <c r="K7" s="478"/>
      <c r="L7" s="478"/>
      <c r="M7" s="479" t="s">
        <v>144</v>
      </c>
      <c r="N7" s="27"/>
      <c r="O7" s="27"/>
      <c r="P7" s="27"/>
    </row>
    <row r="8" spans="1:16" ht="18.75" x14ac:dyDescent="0.25">
      <c r="J8" s="159"/>
      <c r="K8" s="478"/>
      <c r="L8" s="478"/>
      <c r="M8" s="479" t="s">
        <v>145</v>
      </c>
      <c r="N8" s="27"/>
      <c r="O8" s="27"/>
      <c r="P8" s="27"/>
    </row>
    <row r="9" spans="1:16" ht="18.75" x14ac:dyDescent="0.25">
      <c r="J9" s="159"/>
      <c r="K9" s="478"/>
      <c r="L9" s="478"/>
      <c r="M9" s="479"/>
      <c r="N9" s="27"/>
      <c r="O9" s="27"/>
      <c r="P9" s="27"/>
    </row>
    <row r="10" spans="1:16" ht="15.75" x14ac:dyDescent="0.25">
      <c r="G10" s="657" t="s">
        <v>287</v>
      </c>
      <c r="H10" s="657"/>
      <c r="K10" s="480"/>
      <c r="L10" s="480"/>
      <c r="M10" s="80"/>
      <c r="N10" s="27"/>
      <c r="O10" s="27"/>
      <c r="P10" s="27"/>
    </row>
    <row r="11" spans="1:16" ht="36.75" customHeight="1" x14ac:dyDescent="0.25">
      <c r="D11" s="665" t="s">
        <v>344</v>
      </c>
      <c r="E11" s="665"/>
      <c r="F11" s="665"/>
      <c r="G11" s="665"/>
      <c r="H11" s="665"/>
      <c r="I11" s="665"/>
      <c r="J11" s="665"/>
      <c r="K11" s="665"/>
      <c r="L11" s="665"/>
      <c r="M11" s="665"/>
      <c r="N11" s="27"/>
      <c r="O11" s="27"/>
      <c r="P11" s="27"/>
    </row>
    <row r="12" spans="1:16" x14ac:dyDescent="0.25">
      <c r="D12" s="81"/>
      <c r="K12" s="80"/>
      <c r="L12" s="80"/>
      <c r="M12" s="80"/>
      <c r="N12" s="27"/>
      <c r="O12" s="27"/>
      <c r="P12" s="27"/>
    </row>
    <row r="13" spans="1:16" ht="15" customHeight="1" x14ac:dyDescent="0.25">
      <c r="A13" s="668" t="s">
        <v>4</v>
      </c>
      <c r="B13" s="669"/>
      <c r="C13" s="669"/>
      <c r="D13" s="670"/>
      <c r="E13" s="666" t="s">
        <v>106</v>
      </c>
      <c r="F13" s="666" t="s">
        <v>107</v>
      </c>
      <c r="G13" s="658" t="s">
        <v>143</v>
      </c>
      <c r="H13" s="658"/>
      <c r="I13" s="658"/>
      <c r="J13" s="658"/>
      <c r="K13" s="658"/>
      <c r="L13" s="658"/>
      <c r="M13" s="658"/>
      <c r="N13" s="658"/>
      <c r="O13" s="658"/>
      <c r="P13" s="658"/>
    </row>
    <row r="14" spans="1:16" x14ac:dyDescent="0.25">
      <c r="A14" s="4" t="s">
        <v>9</v>
      </c>
      <c r="B14" s="4" t="s">
        <v>10</v>
      </c>
      <c r="C14" s="4" t="s">
        <v>21</v>
      </c>
      <c r="D14" s="94" t="s">
        <v>22</v>
      </c>
      <c r="E14" s="667"/>
      <c r="F14" s="667"/>
      <c r="G14" s="450" t="s">
        <v>100</v>
      </c>
      <c r="H14" s="450" t="s">
        <v>123</v>
      </c>
      <c r="I14" s="115" t="s">
        <v>124</v>
      </c>
      <c r="J14" s="160" t="s">
        <v>125</v>
      </c>
      <c r="K14" s="450" t="s">
        <v>126</v>
      </c>
      <c r="L14" s="450" t="s">
        <v>77</v>
      </c>
      <c r="M14" s="450" t="s">
        <v>78</v>
      </c>
      <c r="N14" s="262" t="s">
        <v>249</v>
      </c>
      <c r="O14" s="262" t="s">
        <v>250</v>
      </c>
      <c r="P14" s="262" t="s">
        <v>251</v>
      </c>
    </row>
    <row r="15" spans="1:16" hidden="1" x14ac:dyDescent="0.25">
      <c r="A15" s="651" t="s">
        <v>76</v>
      </c>
      <c r="B15" s="651"/>
      <c r="C15" s="651"/>
      <c r="D15" s="651"/>
      <c r="E15" s="662" t="s">
        <v>108</v>
      </c>
      <c r="F15" s="91" t="s">
        <v>109</v>
      </c>
      <c r="G15" s="92">
        <f>H15+I15+J15+K15+L15+M15+N15+O15+P15</f>
        <v>397369.39251300006</v>
      </c>
      <c r="H15" s="92">
        <f>H16+H17</f>
        <v>88771.286823000017</v>
      </c>
      <c r="I15" s="92">
        <f>I16+I17</f>
        <v>70526.441689999992</v>
      </c>
      <c r="J15" s="127">
        <f>J16+J17</f>
        <v>39948.92</v>
      </c>
      <c r="K15" s="263">
        <f t="shared" ref="K15:P15" si="0">K16+K17+K27+K28</f>
        <v>74691.200000000012</v>
      </c>
      <c r="L15" s="407">
        <f t="shared" si="0"/>
        <v>23978.48</v>
      </c>
      <c r="M15" s="92">
        <f t="shared" si="0"/>
        <v>23135.68</v>
      </c>
      <c r="N15" s="92">
        <f t="shared" si="0"/>
        <v>25439.128000000001</v>
      </c>
      <c r="O15" s="92">
        <f t="shared" si="0"/>
        <v>25439.128000000001</v>
      </c>
      <c r="P15" s="92">
        <f t="shared" si="0"/>
        <v>25439.128000000001</v>
      </c>
    </row>
    <row r="16" spans="1:16" hidden="1" x14ac:dyDescent="0.25">
      <c r="A16" s="652"/>
      <c r="B16" s="652"/>
      <c r="C16" s="652"/>
      <c r="D16" s="652"/>
      <c r="E16" s="663"/>
      <c r="F16" s="91" t="s">
        <v>110</v>
      </c>
      <c r="G16" s="92">
        <f>H16+I16+J16+K16+L16+M16+N16+O16+P16</f>
        <v>112646.85681000001</v>
      </c>
      <c r="H16" s="92">
        <f>SUBTOTAL(9,H43,H49,H55,H61,H67,H73,H80,H102,H108,H121,H128,H140,H152,H89,H158,H174)</f>
        <v>22221.399510000003</v>
      </c>
      <c r="I16" s="92">
        <f>SUBTOTAL(9,I43,I49,I55,I61,I67,I73,I80,I102,I108,I95,I121,I128,I140,I152,I89,I158,I394,I412,I420,I216,I174)</f>
        <v>19000.199999999997</v>
      </c>
      <c r="J16" s="127">
        <f>SUBTOTAL(9,J43,J49,J55,J61,J67,J73,J80,J102,J108,J95,J121,J128,J140,J152,J89,J158,J200,J208,J216,J224,J233,J241,J251,J259,J267,J276,J284,J292,J300,J308,J316,J325,J333,J341,J351,J362,J370,J378,J386,J394,J404,J412,J420,J428,J444,J452,J460)</f>
        <v>9134.2000000000007</v>
      </c>
      <c r="K16" s="127">
        <f>SUBTOTAL(9,K43,K49,K55,K61,K67,K73,K80,K102,K108,K95,K121,K128,K140,K152,K89,K158,K200,K208,K216,K224,K233,K241,K251,K259,K267,K276,K284,K292,K300,K308,K316,K325,K333,K341,K351,K362,K370,K378,K386,K394,K404,K412,K420,K428,K444,K452,K460,K174)</f>
        <v>39128.317300000002</v>
      </c>
      <c r="L16" s="408">
        <f>SUBTOTAL(9,L43,L49,L55,L61,L67,L73,L80,L102,L108,L95,L121,L128,L140,L152,L89,L158,L200,L208,L216,L224,L233,L241,L251,L259,L267,L276,L284,L292,L300,L308,L316,L325,L333,L341,L351,L362,L370,L378,L386,L394,L404,L412,L420,L428,L444,L452,L460)</f>
        <v>11630.85</v>
      </c>
      <c r="M16" s="127">
        <f>SUBTOTAL(9,M43,M49,M55,M61,M67,M73,M80,M102,M108,M95,M121,M128,M140,M152,M89,M158,M200,M208,M216,M224,M233,M241,M251,M259,M267,M276,M284,M292,M300,M308,M316,M325,M333,M341,M351,M362,M370,M378,M386,M394,M404,M412,M420,M428,M444,M452,M460)</f>
        <v>11531.89</v>
      </c>
      <c r="N16" s="127">
        <v>0</v>
      </c>
      <c r="O16" s="127">
        <f>SUBTOTAL(9,O43,O49,O55,O61,O67,O73,O80,O102,O108,O95,O121,O128,O140,O152,O89,O158,O200,O208,O216,O224,O233,O241,O251,O259,O267,O276,O284,O292,O300,O308,O316,O325,O333,O341,O351,O362,O370,O378,O386,O394,O404,O412,O420,O428,O444,O452,O460)</f>
        <v>0</v>
      </c>
      <c r="P16" s="127">
        <f>SUBTOTAL(9,P43,P49,P55,P61,P67,P73,P80,P102,P108,P95,P121,P128,P140,P152,P89,P158,P200,P208,P216,P224,P233,P241,P251,P259,P267,P276,P284,P292,P300,P308,P316,P325,P333,P341,P351,P362,P370,P378,P386,P394,P404,P412,P420,P428,P444,P452,P460)</f>
        <v>0</v>
      </c>
    </row>
    <row r="17" spans="1:16" ht="21" hidden="1" x14ac:dyDescent="0.25">
      <c r="A17" s="652"/>
      <c r="B17" s="652"/>
      <c r="C17" s="652"/>
      <c r="D17" s="652"/>
      <c r="E17" s="663"/>
      <c r="F17" s="91" t="s">
        <v>111</v>
      </c>
      <c r="G17" s="92">
        <f>H17+I17+J17+K17+L17+M17+N17+O17+P17</f>
        <v>284722.53570300003</v>
      </c>
      <c r="H17" s="92">
        <f>H19+H20+H21+H22+H23+H24+H25+H26</f>
        <v>66549.887313000014</v>
      </c>
      <c r="I17" s="92">
        <f>SUM(I19:I26)</f>
        <v>51526.241689999995</v>
      </c>
      <c r="J17" s="92">
        <f>SUM(J19:J26)</f>
        <v>30814.720000000001</v>
      </c>
      <c r="K17" s="92">
        <f t="shared" ref="K17:P17" si="1">K19+K20+K21+K22+K23+K25+K26</f>
        <v>35562.882700000002</v>
      </c>
      <c r="L17" s="407">
        <f t="shared" si="1"/>
        <v>12347.63</v>
      </c>
      <c r="M17" s="92">
        <f t="shared" si="1"/>
        <v>11603.79</v>
      </c>
      <c r="N17" s="92">
        <f t="shared" si="1"/>
        <v>25439.128000000001</v>
      </c>
      <c r="O17" s="92">
        <f t="shared" si="1"/>
        <v>25439.128000000001</v>
      </c>
      <c r="P17" s="92">
        <f t="shared" si="1"/>
        <v>25439.128000000001</v>
      </c>
    </row>
    <row r="18" spans="1:16" ht="21" hidden="1" x14ac:dyDescent="0.25">
      <c r="A18" s="652"/>
      <c r="B18" s="652"/>
      <c r="C18" s="652"/>
      <c r="D18" s="652"/>
      <c r="E18" s="663"/>
      <c r="F18" s="91" t="s">
        <v>112</v>
      </c>
      <c r="G18" s="92">
        <f>H18+I18+J18+K18+L18+M18+N18+O18+P18</f>
        <v>44074.858113000002</v>
      </c>
      <c r="H18" s="92">
        <f>SUBTOTAL(9,H45,H51,H57,H63,H69,H75,H82,H104,H123,H130,H142,H154,H91,H160,H414,H176)</f>
        <v>11168.019713</v>
      </c>
      <c r="I18" s="92">
        <f>SUBTOTAL(9,I45,I51,I57,I63,I69,I75,I82,I104,I97,I123,I130,I142,I154,I91,I160,I218,I327,I396,I414,I422,I430,I454,I462,I176)</f>
        <v>5997.7007000000003</v>
      </c>
      <c r="J18" s="127">
        <f>SUBTOTAL(9,J45,J51,J57,J63,J69,J75,J82,J104,J97,J123,J130,J142,J154,J91,J160,J202,J210,J218,J226,J235,J243,J253,J261,J269,J278,J286,J294,J302,J310,J318,J327,J335,J343,J353,J364,J372,J380,J388,J396,J406,J414,J422,J430,J446,J454,J462)</f>
        <v>3833.3</v>
      </c>
      <c r="K18" s="264">
        <f>SUBTOTAL(9,K45,K51,K57,K63,K69,K75,K82,K104,K97,K123,K130,K142,K154,K91,K160,K202,K210,K218,K226,K235,K243,K253,K261,K269,K278,K286,K294,K302,K310,K318,K327,K335,K343,K353,K364,K372,K380,K388,K396,K406,K414,K422,K430,K446,K454,K462,K176)</f>
        <v>15172.527700000001</v>
      </c>
      <c r="L18" s="408">
        <f>SUBTOTAL(9,L45,L51,L57,L63,L69,L75,L82,L104,L97,L123,L130,L142,L154,L91,L160,L202,L210,L218,L226,L235,L243,L253,L261,L269,L278,L286,L294,L302,L310,L318,L327,L335,L343,L353,L364,L372,L380,L388,L396,L406,L414,L422,L430,L446,L454,L462)</f>
        <v>2728.23</v>
      </c>
      <c r="M18" s="127">
        <f>SUBTOTAL(9,M45,M51,M57,M63,M69,M75,M82,M104,M97,M123,M130,M142,M154,M91,M160,M202,M210,M218,M226,M235,M243,M253,M261,M269,M278,M286,M294,M302,M310,M318,M327,M335,M343,M353,M364,M372,M380,M388,M396,M406,M414,M422,M430,M446,M454,M462)</f>
        <v>2446.85</v>
      </c>
      <c r="N18" s="127">
        <f>L18</f>
        <v>2728.23</v>
      </c>
      <c r="O18" s="127">
        <f>SUBTOTAL(9,O45,O51,O57,O63,O69,O75,O82,O104,O97,O123,O130,O142,O154,O91,O160,O202,O210,O218,O226,O235,O243,O253,O261,O269,O278,O286,O294,O302,O310,O318,O327,O335,O343,O353,O364,O372,O380,O388,O396,O406,O414,O422,O430,O446,O454,O462)</f>
        <v>0</v>
      </c>
      <c r="P18" s="127">
        <f>SUBTOTAL(9,P45,P51,P57,P63,P69,P75,P82,P104,P97,P123,P130,P142,P154,P91,P160,P202,P210,P218,P226,P235,P243,P253,P261,P269,P278,P286,P294,P302,P310,P318,P327,P335,P343,P353,P364,P372,P380,P388,P396,P406,P414,P422,P430,P446,P454,P462)</f>
        <v>0</v>
      </c>
    </row>
    <row r="19" spans="1:16" ht="22.5" hidden="1" x14ac:dyDescent="0.25">
      <c r="A19" s="652"/>
      <c r="B19" s="652"/>
      <c r="C19" s="652"/>
      <c r="D19" s="652"/>
      <c r="E19" s="663"/>
      <c r="F19" s="93" t="s">
        <v>188</v>
      </c>
      <c r="G19" s="92">
        <f>H19+I19+J19+K19+L19+M19+N19+O19+P19</f>
        <v>168862.17131000001</v>
      </c>
      <c r="H19" s="90">
        <f>SUBTOTAL(9,H35,H71,H77,H87,H110,H113,H116,H119,H125,H132,H135,H144,H149,H162,H167,H191,H527)</f>
        <v>21642.058309999997</v>
      </c>
      <c r="I19" s="90">
        <f>SUBTOTAL(9,I35,I71,I77,I87,I110,I113,I116,I125,I132,I135,I144,I149,I162,I167,I473,I477,I481,I485,I489,I497,I501,I504,I507,I510,I513,I517,I547,I558,I185,I191,I196,I527)</f>
        <v>17666.416300000001</v>
      </c>
      <c r="J19" s="90">
        <f>SUBTOTAL(9,J35,J71,J77,J87,J110,J113,J116,J119,J125,J132,J135,J144,J149,J162,J167,J196,J206,J214,J222,J231,J239,J248,J265,J273,J282,J290,J298,J306,J314,J322,J331,J339,J347,J357,J368,J376,J384,J392,J402,J410,J418,J426,J434,J450,J458,J466,J473,J477,J481,J485,J489,J497,J501,J504,J507,J510,J513,J517,J547,J558,J185)</f>
        <v>15186.7</v>
      </c>
      <c r="K19" s="90">
        <f t="shared" ref="K19:P19" si="2">SUBTOTAL(9,K35,K71,K77,K87,K110,K113,K116,K119,K125,K132,K135,K144,K149,K162,K167,K206,K214,K222,K231,K239,K248,K265,K273,K282,K290,K298,K306,K314,K322,K331,K339,K347,K357,K368,K376,K384,K392,K402,K410,K418,K426,K434,K450,K458,K466,K473,K477,K481,K485,K489,K497,K501,K504,K507,K510,K513,K517,K547,K558)</f>
        <v>14098.192699999998</v>
      </c>
      <c r="L19" s="409">
        <f t="shared" si="2"/>
        <v>12347.63</v>
      </c>
      <c r="M19" s="90">
        <f t="shared" si="2"/>
        <v>11603.79</v>
      </c>
      <c r="N19" s="90">
        <f t="shared" si="2"/>
        <v>25439.128000000001</v>
      </c>
      <c r="O19" s="90">
        <f t="shared" si="2"/>
        <v>25439.128000000001</v>
      </c>
      <c r="P19" s="90">
        <f t="shared" si="2"/>
        <v>25439.128000000001</v>
      </c>
    </row>
    <row r="20" spans="1:16" ht="22.5" hidden="1" x14ac:dyDescent="0.25">
      <c r="A20" s="652"/>
      <c r="B20" s="652"/>
      <c r="C20" s="652"/>
      <c r="D20" s="652"/>
      <c r="E20" s="663"/>
      <c r="F20" s="93" t="s">
        <v>69</v>
      </c>
      <c r="G20" s="92">
        <f>H20+I20+J20+K20+L20+M20</f>
        <v>33384.976439999999</v>
      </c>
      <c r="H20" s="90">
        <f>SUBTOTAL(9,H37,H53,H150,H414,H192)</f>
        <v>9449.9864400000006</v>
      </c>
      <c r="I20" s="90">
        <f>SUBTOTAL(9,I37,I53,I150,I400)</f>
        <v>6300</v>
      </c>
      <c r="J20" s="128">
        <f>SUBTOTAL(9,J37,J53,J150,J230,J247,J400)</f>
        <v>9711.75</v>
      </c>
      <c r="K20" s="128">
        <f>SUBTOTAL(9,K37,K53,K150,K230,K247,K400)</f>
        <v>7923.24</v>
      </c>
      <c r="L20" s="409">
        <f>L360</f>
        <v>0</v>
      </c>
      <c r="M20" s="90">
        <f>SUBTOTAL(9,M37,M53,M150,M230,M247,M400)</f>
        <v>0</v>
      </c>
      <c r="N20" s="90">
        <f>N360</f>
        <v>0</v>
      </c>
      <c r="O20" s="90">
        <f>SUBTOTAL(9,O37,O53,O150,O230,O247,O400)</f>
        <v>0</v>
      </c>
      <c r="P20" s="90">
        <f>SUBTOTAL(9,P37,P53,P150,P230,P247,P400)</f>
        <v>0</v>
      </c>
    </row>
    <row r="21" spans="1:16" ht="33.75" hidden="1" x14ac:dyDescent="0.25">
      <c r="A21" s="652"/>
      <c r="B21" s="652"/>
      <c r="C21" s="652"/>
      <c r="D21" s="652"/>
      <c r="E21" s="663"/>
      <c r="F21" s="93" t="s">
        <v>80</v>
      </c>
      <c r="G21" s="92">
        <f>H21+I21+J21+K21+L21+M21</f>
        <v>22704.112602999998</v>
      </c>
      <c r="H21" s="90">
        <f>SUBTOTAL(9,H38,H59,H138,H163)</f>
        <v>5776.9786530000001</v>
      </c>
      <c r="I21" s="90">
        <f t="shared" ref="I21:P21" si="3">SUBTOTAL(9,I38,I59,I138,I163,I99)</f>
        <v>4419.6039499999997</v>
      </c>
      <c r="J21" s="128">
        <f t="shared" si="3"/>
        <v>3320.0299999999997</v>
      </c>
      <c r="K21" s="90">
        <f t="shared" si="3"/>
        <v>9187.5</v>
      </c>
      <c r="L21" s="409">
        <f t="shared" si="3"/>
        <v>0</v>
      </c>
      <c r="M21" s="90">
        <f t="shared" si="3"/>
        <v>0</v>
      </c>
      <c r="N21" s="90">
        <f t="shared" si="3"/>
        <v>0</v>
      </c>
      <c r="O21" s="90">
        <f t="shared" si="3"/>
        <v>0</v>
      </c>
      <c r="P21" s="90">
        <f t="shared" si="3"/>
        <v>0</v>
      </c>
    </row>
    <row r="22" spans="1:16" ht="22.5" hidden="1" x14ac:dyDescent="0.25">
      <c r="A22" s="652"/>
      <c r="B22" s="652"/>
      <c r="C22" s="652"/>
      <c r="D22" s="652"/>
      <c r="E22" s="663"/>
      <c r="F22" s="93" t="s">
        <v>264</v>
      </c>
      <c r="G22" s="92">
        <f>H22+I22+J22+K22+L22+M22</f>
        <v>24225.6787</v>
      </c>
      <c r="H22" s="90">
        <f>SUBTOTAL(9,H39,H65,H106,H164)</f>
        <v>5690.7568900000006</v>
      </c>
      <c r="I22" s="90">
        <f t="shared" ref="I22:P22" si="4">SUBTOTAL(9,I39,I65,I106,I164,I145)</f>
        <v>18534.92181</v>
      </c>
      <c r="J22" s="128">
        <f t="shared" si="4"/>
        <v>0</v>
      </c>
      <c r="K22" s="90">
        <f t="shared" si="4"/>
        <v>0</v>
      </c>
      <c r="L22" s="409">
        <f t="shared" si="4"/>
        <v>0</v>
      </c>
      <c r="M22" s="90">
        <f t="shared" si="4"/>
        <v>0</v>
      </c>
      <c r="N22" s="90">
        <f t="shared" si="4"/>
        <v>0</v>
      </c>
      <c r="O22" s="90">
        <f t="shared" si="4"/>
        <v>0</v>
      </c>
      <c r="P22" s="90">
        <f t="shared" si="4"/>
        <v>0</v>
      </c>
    </row>
    <row r="23" spans="1:16" ht="22.5" hidden="1" x14ac:dyDescent="0.25">
      <c r="A23" s="652"/>
      <c r="B23" s="652"/>
      <c r="C23" s="652"/>
      <c r="D23" s="652"/>
      <c r="E23" s="663"/>
      <c r="F23" s="93" t="s">
        <v>71</v>
      </c>
      <c r="G23" s="92">
        <f>H23+I23+J23+K23+L23+M23</f>
        <v>19962.79</v>
      </c>
      <c r="H23" s="90">
        <f>SUBTOTAL(9,H36,H47,H493,H496,H521,H524,H528,H544,H551,H554,H557,H178)</f>
        <v>12042.83</v>
      </c>
      <c r="I23" s="90">
        <f>SUBTOTAL(9,I36,I47,I493,I496,I521,I524,I528,I544,I551,I554,I557,I401,I178)</f>
        <v>2706.5699999999997</v>
      </c>
      <c r="J23" s="128">
        <f>SUBTOTAL(9,J36,J47,J257,J401,J493,J496,J521,J524,J528,J544,J551,J554,J554,J557,J178)</f>
        <v>1896.24</v>
      </c>
      <c r="K23" s="90">
        <f>K36+K47+K178+K528</f>
        <v>3317.15</v>
      </c>
      <c r="L23" s="409">
        <f>SUBTOTAL(9,L36,L47,L493,L496,L521,L524,L528,L544,L551,L554,L557,L257,L401)</f>
        <v>0</v>
      </c>
      <c r="M23" s="90">
        <f>SUBTOTAL(9,M36,M47,M493,M496,M521,M524,M528,M544,M551,M554,M557,M257,M401)</f>
        <v>0</v>
      </c>
      <c r="N23" s="90">
        <f>SUBTOTAL(9,N36,N47,N493,N496,N521,N524,N528,N544,N551,N554,N557,N257,N401)</f>
        <v>0</v>
      </c>
      <c r="O23" s="90">
        <f>SUBTOTAL(9,O36,O47,O493,O496,O521,O524,O528,O544,O551,O554,O557,O257,O401)</f>
        <v>0</v>
      </c>
      <c r="P23" s="90">
        <f>SUBTOTAL(9,P36,P47,P493,P496,P521,P524,P528,P544,P551,P554,P557,P257,P401)</f>
        <v>0</v>
      </c>
    </row>
    <row r="24" spans="1:16" ht="22.5" hidden="1" x14ac:dyDescent="0.25">
      <c r="A24" s="652"/>
      <c r="B24" s="652"/>
      <c r="C24" s="652"/>
      <c r="D24" s="652"/>
      <c r="E24" s="663"/>
      <c r="F24" s="93" t="s">
        <v>99</v>
      </c>
      <c r="G24" s="92">
        <f>H24</f>
        <v>10920.305339999999</v>
      </c>
      <c r="H24" s="90">
        <f>SUBTOTAL(9,H40,H78,H474,H478,H482,H486,H490,H498,H518,H548,H559)</f>
        <v>10920.305339999999</v>
      </c>
      <c r="I24" s="166" t="s">
        <v>149</v>
      </c>
      <c r="J24" s="161" t="s">
        <v>149</v>
      </c>
      <c r="K24" s="265" t="s">
        <v>149</v>
      </c>
      <c r="L24" s="410" t="s">
        <v>149</v>
      </c>
      <c r="M24" s="265" t="s">
        <v>149</v>
      </c>
      <c r="N24" s="265" t="s">
        <v>149</v>
      </c>
      <c r="O24" s="265" t="s">
        <v>149</v>
      </c>
      <c r="P24" s="265" t="s">
        <v>149</v>
      </c>
    </row>
    <row r="25" spans="1:16" ht="22.5" hidden="1" x14ac:dyDescent="0.25">
      <c r="A25" s="652"/>
      <c r="B25" s="652"/>
      <c r="C25" s="652"/>
      <c r="D25" s="652"/>
      <c r="E25" s="663"/>
      <c r="F25" s="93" t="s">
        <v>70</v>
      </c>
      <c r="G25" s="92">
        <f t="shared" ref="G25:G39" si="5">H25+I25+J25+K25+L25+M25</f>
        <v>3903.6996099999997</v>
      </c>
      <c r="H25" s="90">
        <f t="shared" ref="H25:P25" si="6">SUBTOTAL(9,H93,H156)</f>
        <v>432.36750999999998</v>
      </c>
      <c r="I25" s="90">
        <f t="shared" si="6"/>
        <v>1734.5320999999999</v>
      </c>
      <c r="J25" s="128">
        <f t="shared" si="6"/>
        <v>700</v>
      </c>
      <c r="K25" s="90">
        <f t="shared" si="6"/>
        <v>1036.8</v>
      </c>
      <c r="L25" s="409">
        <f t="shared" si="6"/>
        <v>0</v>
      </c>
      <c r="M25" s="90">
        <f t="shared" si="6"/>
        <v>0</v>
      </c>
      <c r="N25" s="90">
        <f t="shared" si="6"/>
        <v>0</v>
      </c>
      <c r="O25" s="90">
        <f t="shared" si="6"/>
        <v>0</v>
      </c>
      <c r="P25" s="90">
        <f t="shared" si="6"/>
        <v>0</v>
      </c>
    </row>
    <row r="26" spans="1:16" ht="22.5" hidden="1" x14ac:dyDescent="0.25">
      <c r="A26" s="653"/>
      <c r="B26" s="653"/>
      <c r="C26" s="653"/>
      <c r="D26" s="653"/>
      <c r="E26" s="664"/>
      <c r="F26" s="93" t="s">
        <v>142</v>
      </c>
      <c r="G26" s="92">
        <f t="shared" si="5"/>
        <v>758.80169999999998</v>
      </c>
      <c r="H26" s="90">
        <f>SUBTOTAL(9,H84)</f>
        <v>594.60416999999995</v>
      </c>
      <c r="I26" s="90">
        <f t="shared" ref="I26:P26" si="7">SUBTOTAL(9,I84,I41)</f>
        <v>164.19753</v>
      </c>
      <c r="J26" s="128">
        <f t="shared" si="7"/>
        <v>0</v>
      </c>
      <c r="K26" s="90">
        <f t="shared" si="7"/>
        <v>0</v>
      </c>
      <c r="L26" s="409">
        <f t="shared" si="7"/>
        <v>0</v>
      </c>
      <c r="M26" s="90">
        <f t="shared" si="7"/>
        <v>0</v>
      </c>
      <c r="N26" s="90">
        <f t="shared" si="7"/>
        <v>0</v>
      </c>
      <c r="O26" s="90">
        <f t="shared" si="7"/>
        <v>0</v>
      </c>
      <c r="P26" s="90">
        <f t="shared" si="7"/>
        <v>0</v>
      </c>
    </row>
    <row r="27" spans="1:16" ht="23.25" hidden="1" customHeight="1" x14ac:dyDescent="0.25">
      <c r="A27" s="255"/>
      <c r="B27" s="255"/>
      <c r="C27" s="255"/>
      <c r="D27" s="255"/>
      <c r="E27" s="256"/>
      <c r="F27" s="91" t="s">
        <v>248</v>
      </c>
      <c r="G27" s="92">
        <f>K27+L27+M27</f>
        <v>0</v>
      </c>
      <c r="H27" s="92" t="str">
        <f>H416</f>
        <v>-</v>
      </c>
      <c r="I27" s="92" t="str">
        <f>I416</f>
        <v>-</v>
      </c>
      <c r="J27" s="92" t="str">
        <f>J416</f>
        <v>-</v>
      </c>
      <c r="K27" s="127">
        <f t="shared" ref="K27:P27" si="8">K204+K212+K220+K228+K237+K245+K255+K263+K271+K280+K296+K304+K312+K320+K329+K337+K345+K355+K366+K374+K390+K398+K408+K416+K424+K448+K456+K464</f>
        <v>0</v>
      </c>
      <c r="L27" s="408">
        <f t="shared" si="8"/>
        <v>0</v>
      </c>
      <c r="M27" s="127">
        <f t="shared" si="8"/>
        <v>0</v>
      </c>
      <c r="N27" s="127">
        <f t="shared" si="8"/>
        <v>0</v>
      </c>
      <c r="O27" s="127">
        <f t="shared" si="8"/>
        <v>0</v>
      </c>
      <c r="P27" s="127">
        <f t="shared" si="8"/>
        <v>0</v>
      </c>
    </row>
    <row r="28" spans="1:16" hidden="1" x14ac:dyDescent="0.25">
      <c r="A28" s="255"/>
      <c r="B28" s="255"/>
      <c r="C28" s="255"/>
      <c r="D28" s="255"/>
      <c r="E28" s="256"/>
      <c r="F28" s="91" t="s">
        <v>247</v>
      </c>
      <c r="G28" s="92">
        <f>K28+L28+M28</f>
        <v>0</v>
      </c>
      <c r="H28" s="92" t="str">
        <f>H417</f>
        <v>-</v>
      </c>
      <c r="I28" s="92" t="s">
        <v>149</v>
      </c>
      <c r="J28" s="115" t="s">
        <v>149</v>
      </c>
      <c r="K28" s="127">
        <f t="shared" ref="K28:P28" si="9">K205+K213+K221+K238+K246+K256+K264+K272+K281+K289+K297+K305+K313+K321+K330+K338+K346+K356+K367+K375+K383+K391+K399+K409+K417+K433+K449+K457+K465</f>
        <v>0</v>
      </c>
      <c r="L28" s="408">
        <f t="shared" si="9"/>
        <v>0</v>
      </c>
      <c r="M28" s="127">
        <f t="shared" si="9"/>
        <v>0</v>
      </c>
      <c r="N28" s="127">
        <f t="shared" si="9"/>
        <v>0</v>
      </c>
      <c r="O28" s="127">
        <f t="shared" si="9"/>
        <v>0</v>
      </c>
      <c r="P28" s="127">
        <f t="shared" si="9"/>
        <v>0</v>
      </c>
    </row>
    <row r="29" spans="1:16" hidden="1" x14ac:dyDescent="0.25">
      <c r="A29" s="651" t="s">
        <v>76</v>
      </c>
      <c r="B29" s="654" t="s">
        <v>131</v>
      </c>
      <c r="C29" s="654"/>
      <c r="D29" s="673"/>
      <c r="E29" s="662" t="s">
        <v>316</v>
      </c>
      <c r="F29" s="91" t="s">
        <v>109</v>
      </c>
      <c r="G29" s="92">
        <f>H29+I29+J29+K29+L29+M29+N29+O29+P29</f>
        <v>327901.97083000006</v>
      </c>
      <c r="H29" s="92">
        <f>SUM(H32,H100,H126,H146)</f>
        <v>81426.106830000004</v>
      </c>
      <c r="I29" s="92">
        <v>61758.5</v>
      </c>
      <c r="J29" s="127">
        <f t="shared" ref="J29:P29" si="10">SUM(J32,J100,J126,J146)</f>
        <v>38299.18</v>
      </c>
      <c r="K29" s="127">
        <f t="shared" si="10"/>
        <v>49678.9</v>
      </c>
      <c r="L29" s="408">
        <f t="shared" si="10"/>
        <v>10196.799999999999</v>
      </c>
      <c r="M29" s="127">
        <f t="shared" si="10"/>
        <v>10225.1</v>
      </c>
      <c r="N29" s="127">
        <f t="shared" si="10"/>
        <v>25439.128000000001</v>
      </c>
      <c r="O29" s="127">
        <f t="shared" si="10"/>
        <v>25439.128000000001</v>
      </c>
      <c r="P29" s="127">
        <f t="shared" si="10"/>
        <v>25439.128000000001</v>
      </c>
    </row>
    <row r="30" spans="1:16" hidden="1" x14ac:dyDescent="0.25">
      <c r="A30" s="652"/>
      <c r="B30" s="655"/>
      <c r="C30" s="655"/>
      <c r="D30" s="674"/>
      <c r="E30" s="663"/>
      <c r="F30" s="91" t="s">
        <v>110</v>
      </c>
      <c r="G30" s="92">
        <f>H30+I30+J30+K30+L30+M30+N30+O30+P30</f>
        <v>61454.799510000004</v>
      </c>
      <c r="H30" s="92">
        <f>H43+H49+H55+H61+H67+H73+H80+H102+H108+H121+H128+H140+H152+H89+H158</f>
        <v>18176.399510000003</v>
      </c>
      <c r="I30" s="92">
        <f t="shared" ref="I30:P30" si="11">I43+I49+I55+I61+I67+I73+I80+I102+I108+I95+I121+I128+I140+I152+I89+I158</f>
        <v>15214.299999999997</v>
      </c>
      <c r="J30" s="127">
        <f t="shared" si="11"/>
        <v>9134.2000000000007</v>
      </c>
      <c r="K30" s="127">
        <f t="shared" si="11"/>
        <v>18929.900000000001</v>
      </c>
      <c r="L30" s="408">
        <f t="shared" si="11"/>
        <v>0</v>
      </c>
      <c r="M30" s="92">
        <f t="shared" si="11"/>
        <v>0</v>
      </c>
      <c r="N30" s="92">
        <f t="shared" si="11"/>
        <v>0</v>
      </c>
      <c r="O30" s="92">
        <f t="shared" si="11"/>
        <v>0</v>
      </c>
      <c r="P30" s="92">
        <f t="shared" si="11"/>
        <v>0</v>
      </c>
    </row>
    <row r="31" spans="1:16" ht="47.25" hidden="1" customHeight="1" x14ac:dyDescent="0.25">
      <c r="A31" s="653"/>
      <c r="B31" s="656"/>
      <c r="C31" s="656"/>
      <c r="D31" s="675"/>
      <c r="E31" s="664"/>
      <c r="F31" s="91" t="s">
        <v>169</v>
      </c>
      <c r="G31" s="92">
        <f>H31+I31+J31+K31+L31+M31+N31+O31+P31</f>
        <v>266447.15131300001</v>
      </c>
      <c r="H31" s="92">
        <f>H34+H44+H50+H56+H62+H68+H74+H81+H86+H103+H109+H112+H122+H129+H134+H137+H141+H148+H153+H90+H159+H166</f>
        <v>63249.687312999995</v>
      </c>
      <c r="I31" s="92">
        <v>46544.2</v>
      </c>
      <c r="J31" s="127">
        <f t="shared" ref="J31:P31" si="12">J34+J44+J50+J56+J62+J68+J74+J81+J86+J103+J109+J96+J112+J115+J118+J122+J129+J134+J137+J141+J148+J153+J90+J159+J166</f>
        <v>29164.98</v>
      </c>
      <c r="K31" s="127">
        <f t="shared" si="12"/>
        <v>30749</v>
      </c>
      <c r="L31" s="408">
        <f t="shared" si="12"/>
        <v>10196.799999999999</v>
      </c>
      <c r="M31" s="127">
        <f t="shared" si="12"/>
        <v>10225.1</v>
      </c>
      <c r="N31" s="127">
        <f t="shared" si="12"/>
        <v>25439.128000000001</v>
      </c>
      <c r="O31" s="127">
        <f t="shared" si="12"/>
        <v>25439.128000000001</v>
      </c>
      <c r="P31" s="127">
        <f t="shared" si="12"/>
        <v>25439.128000000001</v>
      </c>
    </row>
    <row r="32" spans="1:16" ht="29.25" hidden="1" customHeight="1" x14ac:dyDescent="0.25">
      <c r="A32" s="4" t="s">
        <v>76</v>
      </c>
      <c r="B32" s="5" t="s">
        <v>131</v>
      </c>
      <c r="C32" s="5" t="s">
        <v>15</v>
      </c>
      <c r="D32" s="3"/>
      <c r="E32" s="671" t="s">
        <v>317</v>
      </c>
      <c r="F32" s="672"/>
      <c r="G32" s="92">
        <f>H32+I32+J32+K32+L32+M32+N32+O32+P32</f>
        <v>298316.91995000001</v>
      </c>
      <c r="H32" s="127">
        <f>SUM(H34,H42,H48,H54,H60,H66,H72,H79,H86, H88, H94)</f>
        <v>70300.45723</v>
      </c>
      <c r="I32" s="127">
        <f>SUM(I34,I42,I48,I54,I60,I66,I72,I79,I86, I88, I94)</f>
        <v>51358.406719999999</v>
      </c>
      <c r="J32" s="127">
        <f>SUM(J34,J42,J48,J54,J60,J66,J72,J79,J86, J88, J94)</f>
        <v>33604.272000000004</v>
      </c>
      <c r="K32" s="127">
        <f>SUM(K33,K42,K48,K54,K60,K66,K72,K79,K86, K88, K94)</f>
        <v>46314.5</v>
      </c>
      <c r="L32" s="408">
        <f>SUM(L34,L42,L48,L54,L60,L66,L72,L79,L86, L88, L94)</f>
        <v>10196.799999999999</v>
      </c>
      <c r="M32" s="127">
        <f>SUM(M34,M42,M48,M54,M60,M66,M72,M79,M86, M88, M94)</f>
        <v>10225.1</v>
      </c>
      <c r="N32" s="127">
        <f>SUM(N34,N42,N48,N54,N60,N66,N72,N79,N86, N88, N94)</f>
        <v>25439.128000000001</v>
      </c>
      <c r="O32" s="127">
        <f>SUM(O34,O42,O48,O54,O60,O66,O72,O79,O86, O88, O94)</f>
        <v>25439.128000000001</v>
      </c>
      <c r="P32" s="127">
        <f>SUM(P34,P42,P48,P54,P60,P66,P72,P79,P86, P88, P94)</f>
        <v>25439.128000000001</v>
      </c>
    </row>
    <row r="33" spans="1:16" ht="16.5" hidden="1" customHeight="1" x14ac:dyDescent="0.25">
      <c r="A33" s="111" t="s">
        <v>76</v>
      </c>
      <c r="B33" s="654" t="s">
        <v>131</v>
      </c>
      <c r="C33" s="654" t="s">
        <v>15</v>
      </c>
      <c r="D33" s="654" t="s">
        <v>15</v>
      </c>
      <c r="E33" s="659" t="s">
        <v>293</v>
      </c>
      <c r="F33" s="93" t="s">
        <v>100</v>
      </c>
      <c r="G33" s="92">
        <f t="shared" si="5"/>
        <v>4355.8879999999999</v>
      </c>
      <c r="H33" s="90">
        <f t="shared" ref="H33:P33" si="13">H34</f>
        <v>1493.5</v>
      </c>
      <c r="I33" s="90">
        <f t="shared" si="13"/>
        <v>2343.518</v>
      </c>
      <c r="J33" s="128">
        <f t="shared" si="13"/>
        <v>518.87</v>
      </c>
      <c r="K33" s="90">
        <f t="shared" si="13"/>
        <v>0</v>
      </c>
      <c r="L33" s="409">
        <f t="shared" si="13"/>
        <v>0</v>
      </c>
      <c r="M33" s="90">
        <f t="shared" si="13"/>
        <v>0</v>
      </c>
      <c r="N33" s="90">
        <f t="shared" si="13"/>
        <v>0</v>
      </c>
      <c r="O33" s="90">
        <f t="shared" si="13"/>
        <v>0</v>
      </c>
      <c r="P33" s="90">
        <f t="shared" si="13"/>
        <v>0</v>
      </c>
    </row>
    <row r="34" spans="1:16" ht="22.5" hidden="1" customHeight="1" x14ac:dyDescent="0.25">
      <c r="A34" s="112"/>
      <c r="B34" s="655"/>
      <c r="C34" s="655"/>
      <c r="D34" s="655"/>
      <c r="E34" s="660"/>
      <c r="F34" s="93" t="s">
        <v>135</v>
      </c>
      <c r="G34" s="92">
        <f t="shared" si="5"/>
        <v>4355.8879999999999</v>
      </c>
      <c r="H34" s="90">
        <f>SUM(H35:H40)</f>
        <v>1493.5</v>
      </c>
      <c r="I34" s="90">
        <f t="shared" ref="I34:P34" si="14">SUM(I35:I40)</f>
        <v>2343.518</v>
      </c>
      <c r="J34" s="90">
        <f t="shared" si="14"/>
        <v>518.87</v>
      </c>
      <c r="K34" s="90">
        <f t="shared" si="14"/>
        <v>0</v>
      </c>
      <c r="L34" s="409">
        <f t="shared" si="14"/>
        <v>0</v>
      </c>
      <c r="M34" s="90">
        <f t="shared" si="14"/>
        <v>0</v>
      </c>
      <c r="N34" s="90">
        <f t="shared" si="14"/>
        <v>0</v>
      </c>
      <c r="O34" s="90">
        <f t="shared" si="14"/>
        <v>0</v>
      </c>
      <c r="P34" s="90">
        <f t="shared" si="14"/>
        <v>0</v>
      </c>
    </row>
    <row r="35" spans="1:16" ht="22.5" hidden="1" x14ac:dyDescent="0.25">
      <c r="A35" s="112"/>
      <c r="B35" s="655"/>
      <c r="C35" s="655"/>
      <c r="D35" s="655"/>
      <c r="E35" s="660"/>
      <c r="F35" s="93" t="s">
        <v>188</v>
      </c>
      <c r="G35" s="92">
        <f t="shared" si="5"/>
        <v>1438.35</v>
      </c>
      <c r="H35" s="90">
        <f>500-6.5</f>
        <v>493.5</v>
      </c>
      <c r="I35" s="90">
        <v>944.85</v>
      </c>
      <c r="J35" s="128">
        <v>0</v>
      </c>
      <c r="K35" s="90">
        <v>0</v>
      </c>
      <c r="L35" s="409">
        <v>0</v>
      </c>
      <c r="M35" s="90">
        <v>0</v>
      </c>
      <c r="N35" s="90">
        <v>0</v>
      </c>
      <c r="O35" s="90">
        <v>0</v>
      </c>
      <c r="P35" s="90">
        <v>0</v>
      </c>
    </row>
    <row r="36" spans="1:16" ht="22.5" hidden="1" x14ac:dyDescent="0.25">
      <c r="A36" s="112"/>
      <c r="B36" s="655"/>
      <c r="C36" s="655"/>
      <c r="D36" s="655"/>
      <c r="E36" s="660"/>
      <c r="F36" s="93" t="s">
        <v>71</v>
      </c>
      <c r="G36" s="92">
        <f t="shared" si="5"/>
        <v>200</v>
      </c>
      <c r="H36" s="90">
        <v>200</v>
      </c>
      <c r="I36" s="90">
        <v>0</v>
      </c>
      <c r="J36" s="128">
        <v>0</v>
      </c>
      <c r="K36" s="90">
        <v>0</v>
      </c>
      <c r="L36" s="409">
        <v>0</v>
      </c>
      <c r="M36" s="90">
        <v>0</v>
      </c>
      <c r="N36" s="90">
        <v>0</v>
      </c>
      <c r="O36" s="90">
        <v>0</v>
      </c>
      <c r="P36" s="90">
        <v>0</v>
      </c>
    </row>
    <row r="37" spans="1:16" ht="22.5" hidden="1" x14ac:dyDescent="0.25">
      <c r="A37" s="112"/>
      <c r="B37" s="655"/>
      <c r="C37" s="655"/>
      <c r="D37" s="655"/>
      <c r="E37" s="660"/>
      <c r="F37" s="93" t="s">
        <v>69</v>
      </c>
      <c r="G37" s="92">
        <f t="shared" si="5"/>
        <v>818.87</v>
      </c>
      <c r="H37" s="90">
        <v>200</v>
      </c>
      <c r="I37" s="90">
        <v>100</v>
      </c>
      <c r="J37" s="128">
        <v>518.87</v>
      </c>
      <c r="K37" s="90">
        <v>0</v>
      </c>
      <c r="L37" s="409">
        <v>0</v>
      </c>
      <c r="M37" s="90">
        <v>0</v>
      </c>
      <c r="N37" s="90">
        <v>0</v>
      </c>
      <c r="O37" s="90">
        <v>0</v>
      </c>
      <c r="P37" s="90">
        <v>0</v>
      </c>
    </row>
    <row r="38" spans="1:16" ht="33.75" hidden="1" x14ac:dyDescent="0.25">
      <c r="A38" s="112"/>
      <c r="B38" s="655"/>
      <c r="C38" s="655"/>
      <c r="D38" s="655"/>
      <c r="E38" s="660"/>
      <c r="F38" s="93" t="s">
        <v>80</v>
      </c>
      <c r="G38" s="92">
        <f t="shared" si="5"/>
        <v>300</v>
      </c>
      <c r="H38" s="90">
        <v>200</v>
      </c>
      <c r="I38" s="90">
        <v>100</v>
      </c>
      <c r="J38" s="128">
        <v>0</v>
      </c>
      <c r="K38" s="90">
        <v>0</v>
      </c>
      <c r="L38" s="409">
        <v>0</v>
      </c>
      <c r="M38" s="90">
        <v>0</v>
      </c>
      <c r="N38" s="90">
        <v>0</v>
      </c>
      <c r="O38" s="90">
        <v>0</v>
      </c>
      <c r="P38" s="90">
        <v>0</v>
      </c>
    </row>
    <row r="39" spans="1:16" ht="22.5" hidden="1" x14ac:dyDescent="0.25">
      <c r="A39" s="112"/>
      <c r="B39" s="655"/>
      <c r="C39" s="655"/>
      <c r="D39" s="655"/>
      <c r="E39" s="660"/>
      <c r="F39" s="93" t="s">
        <v>264</v>
      </c>
      <c r="G39" s="92">
        <f t="shared" si="5"/>
        <v>1398.6679999999999</v>
      </c>
      <c r="H39" s="90">
        <v>200</v>
      </c>
      <c r="I39" s="90">
        <v>1198.6679999999999</v>
      </c>
      <c r="J39" s="128">
        <v>0</v>
      </c>
      <c r="K39" s="90">
        <v>0</v>
      </c>
      <c r="L39" s="409">
        <v>0</v>
      </c>
      <c r="M39" s="90">
        <v>0</v>
      </c>
      <c r="N39" s="90">
        <v>0</v>
      </c>
      <c r="O39" s="90">
        <v>0</v>
      </c>
      <c r="P39" s="90">
        <v>0</v>
      </c>
    </row>
    <row r="40" spans="1:16" ht="22.5" hidden="1" x14ac:dyDescent="0.25">
      <c r="A40" s="112"/>
      <c r="B40" s="655"/>
      <c r="C40" s="655"/>
      <c r="D40" s="655"/>
      <c r="E40" s="660"/>
      <c r="F40" s="93" t="s">
        <v>99</v>
      </c>
      <c r="G40" s="92">
        <f>H40</f>
        <v>200</v>
      </c>
      <c r="H40" s="90">
        <v>200</v>
      </c>
      <c r="I40" s="166" t="s">
        <v>149</v>
      </c>
      <c r="J40" s="161" t="s">
        <v>149</v>
      </c>
      <c r="K40" s="265" t="s">
        <v>149</v>
      </c>
      <c r="L40" s="410" t="s">
        <v>149</v>
      </c>
      <c r="M40" s="265" t="s">
        <v>149</v>
      </c>
      <c r="N40" s="265" t="s">
        <v>149</v>
      </c>
      <c r="O40" s="265" t="s">
        <v>149</v>
      </c>
      <c r="P40" s="265" t="s">
        <v>149</v>
      </c>
    </row>
    <row r="41" spans="1:16" ht="22.5" hidden="1" x14ac:dyDescent="0.25">
      <c r="A41" s="113"/>
      <c r="B41" s="656"/>
      <c r="C41" s="656"/>
      <c r="D41" s="656"/>
      <c r="E41" s="661"/>
      <c r="F41" s="93" t="s">
        <v>142</v>
      </c>
      <c r="G41" s="92">
        <f t="shared" ref="G41:G77" si="15">H41+I41+J41+K41+L41+M41</f>
        <v>0</v>
      </c>
      <c r="H41" s="90">
        <v>0</v>
      </c>
      <c r="I41" s="90">
        <v>0</v>
      </c>
      <c r="J41" s="128">
        <v>0</v>
      </c>
      <c r="K41" s="90">
        <v>0</v>
      </c>
      <c r="L41" s="409">
        <v>0</v>
      </c>
      <c r="M41" s="90">
        <v>0</v>
      </c>
      <c r="N41" s="90">
        <v>0</v>
      </c>
      <c r="O41" s="90">
        <v>0</v>
      </c>
      <c r="P41" s="90">
        <v>0</v>
      </c>
    </row>
    <row r="42" spans="1:16" ht="27.75" hidden="1" customHeight="1" x14ac:dyDescent="0.25">
      <c r="A42" s="651" t="s">
        <v>76</v>
      </c>
      <c r="B42" s="654" t="s">
        <v>131</v>
      </c>
      <c r="C42" s="654" t="s">
        <v>15</v>
      </c>
      <c r="D42" s="654" t="s">
        <v>16</v>
      </c>
      <c r="E42" s="688" t="s">
        <v>300</v>
      </c>
      <c r="F42" s="93" t="s">
        <v>100</v>
      </c>
      <c r="G42" s="92">
        <f t="shared" si="15"/>
        <v>36855.03</v>
      </c>
      <c r="H42" s="90">
        <f>SUM(H43:H44)</f>
        <v>16842.03</v>
      </c>
      <c r="I42" s="90">
        <f>I43+I44</f>
        <v>7097.7000000000007</v>
      </c>
      <c r="J42" s="128">
        <f>J43+J44</f>
        <v>6458.9</v>
      </c>
      <c r="K42" s="128">
        <f>K43+K44</f>
        <v>6456.4</v>
      </c>
      <c r="L42" s="409">
        <v>0</v>
      </c>
      <c r="M42" s="90">
        <v>0</v>
      </c>
      <c r="N42" s="90">
        <v>0</v>
      </c>
      <c r="O42" s="90">
        <v>0</v>
      </c>
      <c r="P42" s="90">
        <v>0</v>
      </c>
    </row>
    <row r="43" spans="1:16" ht="21.75" hidden="1" customHeight="1" x14ac:dyDescent="0.25">
      <c r="A43" s="652"/>
      <c r="B43" s="655"/>
      <c r="C43" s="655"/>
      <c r="D43" s="655"/>
      <c r="E43" s="689"/>
      <c r="F43" s="93" t="s">
        <v>113</v>
      </c>
      <c r="G43" s="92">
        <f t="shared" si="15"/>
        <v>24209.7</v>
      </c>
      <c r="H43" s="90">
        <v>7999.2</v>
      </c>
      <c r="I43" s="90">
        <v>5749.1</v>
      </c>
      <c r="J43" s="128">
        <v>5231.7</v>
      </c>
      <c r="K43" s="90">
        <v>5229.7</v>
      </c>
      <c r="L43" s="409">
        <v>0</v>
      </c>
      <c r="M43" s="90">
        <v>0</v>
      </c>
      <c r="N43" s="90">
        <v>0</v>
      </c>
      <c r="O43" s="90">
        <v>0</v>
      </c>
      <c r="P43" s="90">
        <v>0</v>
      </c>
    </row>
    <row r="44" spans="1:16" ht="43.5" hidden="1" customHeight="1" x14ac:dyDescent="0.25">
      <c r="A44" s="652"/>
      <c r="B44" s="655"/>
      <c r="C44" s="655"/>
      <c r="D44" s="655"/>
      <c r="E44" s="689"/>
      <c r="F44" s="93" t="s">
        <v>135</v>
      </c>
      <c r="G44" s="92">
        <f t="shared" si="15"/>
        <v>12645.330000000002</v>
      </c>
      <c r="H44" s="90">
        <f>SUM(H45:H46)</f>
        <v>8842.83</v>
      </c>
      <c r="I44" s="90">
        <v>1348.6</v>
      </c>
      <c r="J44" s="128">
        <v>1227.2</v>
      </c>
      <c r="K44" s="90">
        <v>1226.7</v>
      </c>
      <c r="L44" s="409">
        <v>0</v>
      </c>
      <c r="M44" s="90">
        <v>0</v>
      </c>
      <c r="N44" s="90">
        <v>0</v>
      </c>
      <c r="O44" s="90">
        <v>0</v>
      </c>
      <c r="P44" s="90">
        <v>0</v>
      </c>
    </row>
    <row r="45" spans="1:16" ht="39" hidden="1" customHeight="1" x14ac:dyDescent="0.25">
      <c r="A45" s="652"/>
      <c r="B45" s="655"/>
      <c r="C45" s="655"/>
      <c r="D45" s="655"/>
      <c r="E45" s="689"/>
      <c r="F45" s="93" t="s">
        <v>112</v>
      </c>
      <c r="G45" s="92">
        <f t="shared" si="15"/>
        <v>7396.33</v>
      </c>
      <c r="H45" s="90">
        <v>3593.83</v>
      </c>
      <c r="I45" s="90">
        <v>1348.6</v>
      </c>
      <c r="J45" s="128">
        <v>1227.2</v>
      </c>
      <c r="K45" s="90">
        <v>1226.7</v>
      </c>
      <c r="L45" s="409">
        <v>0</v>
      </c>
      <c r="M45" s="90">
        <v>0</v>
      </c>
      <c r="N45" s="90">
        <v>0</v>
      </c>
      <c r="O45" s="90">
        <v>0</v>
      </c>
      <c r="P45" s="90">
        <v>0</v>
      </c>
    </row>
    <row r="46" spans="1:16" ht="42.75" hidden="1" customHeight="1" x14ac:dyDescent="0.25">
      <c r="A46" s="652"/>
      <c r="B46" s="655"/>
      <c r="C46" s="655"/>
      <c r="D46" s="655"/>
      <c r="E46" s="689"/>
      <c r="F46" s="93" t="s">
        <v>134</v>
      </c>
      <c r="G46" s="92">
        <f t="shared" si="15"/>
        <v>5249</v>
      </c>
      <c r="H46" s="90">
        <v>5249</v>
      </c>
      <c r="I46" s="90">
        <v>0</v>
      </c>
      <c r="J46" s="128">
        <v>0</v>
      </c>
      <c r="K46" s="90">
        <v>0</v>
      </c>
      <c r="L46" s="409">
        <v>0</v>
      </c>
      <c r="M46" s="90">
        <v>0</v>
      </c>
      <c r="N46" s="90">
        <v>0</v>
      </c>
      <c r="O46" s="90">
        <v>0</v>
      </c>
      <c r="P46" s="90">
        <v>0</v>
      </c>
    </row>
    <row r="47" spans="1:16" ht="51.75" hidden="1" customHeight="1" x14ac:dyDescent="0.25">
      <c r="A47" s="653"/>
      <c r="B47" s="656"/>
      <c r="C47" s="656"/>
      <c r="D47" s="656"/>
      <c r="E47" s="690"/>
      <c r="F47" s="93" t="s">
        <v>71</v>
      </c>
      <c r="G47" s="92">
        <f t="shared" si="15"/>
        <v>12645.330000000002</v>
      </c>
      <c r="H47" s="90">
        <f>H44</f>
        <v>8842.83</v>
      </c>
      <c r="I47" s="90">
        <v>1348.6</v>
      </c>
      <c r="J47" s="128">
        <v>1227.2</v>
      </c>
      <c r="K47" s="90">
        <v>1226.7</v>
      </c>
      <c r="L47" s="409">
        <v>0</v>
      </c>
      <c r="M47" s="90">
        <v>0</v>
      </c>
      <c r="N47" s="90">
        <v>0</v>
      </c>
      <c r="O47" s="90">
        <v>0</v>
      </c>
      <c r="P47" s="90">
        <v>0</v>
      </c>
    </row>
    <row r="48" spans="1:16" hidden="1" x14ac:dyDescent="0.25">
      <c r="A48" s="651" t="s">
        <v>76</v>
      </c>
      <c r="B48" s="654" t="s">
        <v>131</v>
      </c>
      <c r="C48" s="654" t="s">
        <v>15</v>
      </c>
      <c r="D48" s="654" t="s">
        <v>17</v>
      </c>
      <c r="E48" s="688" t="s">
        <v>301</v>
      </c>
      <c r="F48" s="93" t="s">
        <v>100</v>
      </c>
      <c r="G48" s="92">
        <f t="shared" si="15"/>
        <v>32421.079999999998</v>
      </c>
      <c r="H48" s="90">
        <v>9000.5</v>
      </c>
      <c r="I48" s="90">
        <f>I49+I50</f>
        <v>7050</v>
      </c>
      <c r="J48" s="128">
        <f>J49+J50</f>
        <v>9192.8799999999992</v>
      </c>
      <c r="K48" s="90">
        <f>K49+K50</f>
        <v>7177.7</v>
      </c>
      <c r="L48" s="409">
        <v>0</v>
      </c>
      <c r="M48" s="90">
        <v>0</v>
      </c>
      <c r="N48" s="90">
        <v>0</v>
      </c>
      <c r="O48" s="90">
        <v>0</v>
      </c>
      <c r="P48" s="90">
        <v>0</v>
      </c>
    </row>
    <row r="49" spans="1:16" hidden="1" x14ac:dyDescent="0.25">
      <c r="A49" s="652"/>
      <c r="B49" s="655"/>
      <c r="C49" s="655"/>
      <c r="D49" s="655"/>
      <c r="E49" s="689"/>
      <c r="F49" s="93" t="s">
        <v>113</v>
      </c>
      <c r="G49" s="92">
        <f t="shared" si="15"/>
        <v>2600.5135600000003</v>
      </c>
      <c r="H49" s="90">
        <v>1750.5135600000001</v>
      </c>
      <c r="I49" s="90">
        <v>850</v>
      </c>
      <c r="J49" s="128">
        <v>0</v>
      </c>
      <c r="K49" s="90">
        <v>0</v>
      </c>
      <c r="L49" s="409">
        <v>0</v>
      </c>
      <c r="M49" s="90">
        <v>0</v>
      </c>
      <c r="N49" s="90">
        <v>0</v>
      </c>
      <c r="O49" s="90">
        <v>0</v>
      </c>
      <c r="P49" s="90">
        <v>0</v>
      </c>
    </row>
    <row r="50" spans="1:16" ht="22.5" hidden="1" x14ac:dyDescent="0.25">
      <c r="A50" s="652"/>
      <c r="B50" s="655"/>
      <c r="C50" s="655"/>
      <c r="D50" s="655"/>
      <c r="E50" s="689"/>
      <c r="F50" s="93" t="s">
        <v>135</v>
      </c>
      <c r="G50" s="92">
        <f t="shared" si="15"/>
        <v>29820.566439999999</v>
      </c>
      <c r="H50" s="90">
        <f>H51+H52</f>
        <v>7249.9864399999997</v>
      </c>
      <c r="I50" s="90">
        <f>I51+I52</f>
        <v>6200</v>
      </c>
      <c r="J50" s="128">
        <f>J51+J52</f>
        <v>9192.8799999999992</v>
      </c>
      <c r="K50" s="90">
        <f>K51+K52</f>
        <v>7177.7</v>
      </c>
      <c r="L50" s="409">
        <v>0</v>
      </c>
      <c r="M50" s="90">
        <v>0</v>
      </c>
      <c r="N50" s="90">
        <v>0</v>
      </c>
      <c r="O50" s="90">
        <v>0</v>
      </c>
      <c r="P50" s="90">
        <v>0</v>
      </c>
    </row>
    <row r="51" spans="1:16" ht="22.5" hidden="1" x14ac:dyDescent="0.25">
      <c r="A51" s="652"/>
      <c r="B51" s="655"/>
      <c r="C51" s="655"/>
      <c r="D51" s="655"/>
      <c r="E51" s="689"/>
      <c r="F51" s="93" t="s">
        <v>112</v>
      </c>
      <c r="G51" s="92">
        <f t="shared" si="15"/>
        <v>986.15915999999993</v>
      </c>
      <c r="H51" s="90">
        <v>786.77643999999998</v>
      </c>
      <c r="I51" s="90">
        <v>199.38272000000001</v>
      </c>
      <c r="J51" s="128">
        <v>0</v>
      </c>
      <c r="K51" s="90">
        <v>0</v>
      </c>
      <c r="L51" s="409">
        <v>0</v>
      </c>
      <c r="M51" s="90">
        <v>0</v>
      </c>
      <c r="N51" s="90">
        <v>0</v>
      </c>
      <c r="O51" s="90">
        <v>0</v>
      </c>
      <c r="P51" s="90">
        <v>0</v>
      </c>
    </row>
    <row r="52" spans="1:16" ht="22.5" hidden="1" x14ac:dyDescent="0.25">
      <c r="A52" s="652"/>
      <c r="B52" s="655"/>
      <c r="C52" s="655"/>
      <c r="D52" s="655"/>
      <c r="E52" s="689"/>
      <c r="F52" s="93" t="s">
        <v>134</v>
      </c>
      <c r="G52" s="92">
        <f t="shared" si="15"/>
        <v>28834.407280000003</v>
      </c>
      <c r="H52" s="90">
        <v>6463.21</v>
      </c>
      <c r="I52" s="90">
        <v>6000.6172800000004</v>
      </c>
      <c r="J52" s="128">
        <v>9192.8799999999992</v>
      </c>
      <c r="K52" s="90">
        <f>K53</f>
        <v>7177.7</v>
      </c>
      <c r="L52" s="409">
        <v>0</v>
      </c>
      <c r="M52" s="90">
        <v>0</v>
      </c>
      <c r="N52" s="90">
        <v>0</v>
      </c>
      <c r="O52" s="90">
        <v>0</v>
      </c>
      <c r="P52" s="90">
        <v>0</v>
      </c>
    </row>
    <row r="53" spans="1:16" ht="22.5" hidden="1" x14ac:dyDescent="0.25">
      <c r="A53" s="653"/>
      <c r="B53" s="656"/>
      <c r="C53" s="656"/>
      <c r="D53" s="656"/>
      <c r="E53" s="690"/>
      <c r="F53" s="93" t="s">
        <v>69</v>
      </c>
      <c r="G53" s="92">
        <f t="shared" si="15"/>
        <v>29820.566439999999</v>
      </c>
      <c r="H53" s="90">
        <f>H50</f>
        <v>7249.9864399999997</v>
      </c>
      <c r="I53" s="90">
        <f>I50</f>
        <v>6200</v>
      </c>
      <c r="J53" s="128">
        <v>9192.8799999999992</v>
      </c>
      <c r="K53" s="90">
        <v>7177.7</v>
      </c>
      <c r="L53" s="409">
        <v>0</v>
      </c>
      <c r="M53" s="90">
        <v>0</v>
      </c>
      <c r="N53" s="90">
        <v>0</v>
      </c>
      <c r="O53" s="90">
        <v>0</v>
      </c>
      <c r="P53" s="90">
        <v>0</v>
      </c>
    </row>
    <row r="54" spans="1:16" hidden="1" x14ac:dyDescent="0.25">
      <c r="A54" s="651" t="s">
        <v>76</v>
      </c>
      <c r="B54" s="654" t="s">
        <v>131</v>
      </c>
      <c r="C54" s="654" t="s">
        <v>15</v>
      </c>
      <c r="D54" s="654" t="s">
        <v>18</v>
      </c>
      <c r="E54" s="688" t="s">
        <v>294</v>
      </c>
      <c r="F54" s="93" t="s">
        <v>100</v>
      </c>
      <c r="G54" s="92">
        <f t="shared" si="15"/>
        <v>8029.28395</v>
      </c>
      <c r="H54" s="90">
        <v>6512</v>
      </c>
      <c r="I54" s="90">
        <f>I55+I56</f>
        <v>1517.28395</v>
      </c>
      <c r="J54" s="128">
        <f>J55+J56</f>
        <v>0</v>
      </c>
      <c r="K54" s="90">
        <v>0</v>
      </c>
      <c r="L54" s="409">
        <v>0</v>
      </c>
      <c r="M54" s="90">
        <v>0</v>
      </c>
      <c r="N54" s="90">
        <v>0</v>
      </c>
      <c r="O54" s="90">
        <v>0</v>
      </c>
      <c r="P54" s="90">
        <v>0</v>
      </c>
    </row>
    <row r="55" spans="1:16" hidden="1" x14ac:dyDescent="0.25">
      <c r="A55" s="652"/>
      <c r="B55" s="655"/>
      <c r="C55" s="655"/>
      <c r="D55" s="655"/>
      <c r="E55" s="689"/>
      <c r="F55" s="93" t="s">
        <v>113</v>
      </c>
      <c r="G55" s="92">
        <f t="shared" si="15"/>
        <v>1761.9987699999999</v>
      </c>
      <c r="H55" s="90">
        <v>1261.9987699999999</v>
      </c>
      <c r="I55" s="90">
        <v>500</v>
      </c>
      <c r="J55" s="128">
        <v>0</v>
      </c>
      <c r="K55" s="90">
        <v>0</v>
      </c>
      <c r="L55" s="409">
        <v>0</v>
      </c>
      <c r="M55" s="90">
        <v>0</v>
      </c>
      <c r="N55" s="90">
        <v>0</v>
      </c>
      <c r="O55" s="90">
        <v>0</v>
      </c>
      <c r="P55" s="90">
        <v>0</v>
      </c>
    </row>
    <row r="56" spans="1:16" ht="22.5" hidden="1" x14ac:dyDescent="0.25">
      <c r="A56" s="652"/>
      <c r="B56" s="655"/>
      <c r="C56" s="655"/>
      <c r="D56" s="655"/>
      <c r="E56" s="689"/>
      <c r="F56" s="93" t="s">
        <v>135</v>
      </c>
      <c r="G56" s="92">
        <f t="shared" si="15"/>
        <v>6267.2851730000002</v>
      </c>
      <c r="H56" s="90">
        <f>H57+H58</f>
        <v>5250.0012230000002</v>
      </c>
      <c r="I56" s="90">
        <f>I57+I58</f>
        <v>1017.28395</v>
      </c>
      <c r="J56" s="128">
        <f>J57+J58</f>
        <v>0</v>
      </c>
      <c r="K56" s="90">
        <v>0</v>
      </c>
      <c r="L56" s="409">
        <v>0</v>
      </c>
      <c r="M56" s="90">
        <v>0</v>
      </c>
      <c r="N56" s="90">
        <v>0</v>
      </c>
      <c r="O56" s="90">
        <v>0</v>
      </c>
      <c r="P56" s="90">
        <v>0</v>
      </c>
    </row>
    <row r="57" spans="1:16" ht="22.5" hidden="1" x14ac:dyDescent="0.25">
      <c r="A57" s="652"/>
      <c r="B57" s="655"/>
      <c r="C57" s="655"/>
      <c r="D57" s="655"/>
      <c r="E57" s="689"/>
      <c r="F57" s="93" t="s">
        <v>112</v>
      </c>
      <c r="G57" s="92">
        <f t="shared" si="15"/>
        <v>684.49517300000002</v>
      </c>
      <c r="H57" s="90">
        <v>567.21122300000002</v>
      </c>
      <c r="I57" s="90">
        <v>117.28395</v>
      </c>
      <c r="J57" s="128">
        <v>0</v>
      </c>
      <c r="K57" s="90">
        <v>0</v>
      </c>
      <c r="L57" s="409">
        <v>0</v>
      </c>
      <c r="M57" s="90">
        <v>0</v>
      </c>
      <c r="N57" s="90">
        <v>0</v>
      </c>
      <c r="O57" s="90">
        <v>0</v>
      </c>
      <c r="P57" s="90">
        <v>0</v>
      </c>
    </row>
    <row r="58" spans="1:16" ht="22.5" hidden="1" x14ac:dyDescent="0.25">
      <c r="A58" s="652"/>
      <c r="B58" s="655"/>
      <c r="C58" s="655"/>
      <c r="D58" s="655"/>
      <c r="E58" s="689"/>
      <c r="F58" s="93" t="s">
        <v>134</v>
      </c>
      <c r="G58" s="92">
        <f t="shared" si="15"/>
        <v>5582.79</v>
      </c>
      <c r="H58" s="90">
        <v>4682.79</v>
      </c>
      <c r="I58" s="90">
        <v>900</v>
      </c>
      <c r="J58" s="128">
        <v>0</v>
      </c>
      <c r="K58" s="90">
        <v>0</v>
      </c>
      <c r="L58" s="409">
        <v>0</v>
      </c>
      <c r="M58" s="90">
        <v>0</v>
      </c>
      <c r="N58" s="90">
        <v>0</v>
      </c>
      <c r="O58" s="90">
        <v>0</v>
      </c>
      <c r="P58" s="90">
        <v>0</v>
      </c>
    </row>
    <row r="59" spans="1:16" ht="39.75" hidden="1" customHeight="1" x14ac:dyDescent="0.25">
      <c r="A59" s="653"/>
      <c r="B59" s="656"/>
      <c r="C59" s="656"/>
      <c r="D59" s="656"/>
      <c r="E59" s="690"/>
      <c r="F59" s="93" t="s">
        <v>80</v>
      </c>
      <c r="G59" s="92">
        <f t="shared" si="15"/>
        <v>6267.2851730000002</v>
      </c>
      <c r="H59" s="90">
        <f>H56</f>
        <v>5250.0012230000002</v>
      </c>
      <c r="I59" s="90">
        <f>I56</f>
        <v>1017.28395</v>
      </c>
      <c r="J59" s="128">
        <f>J56</f>
        <v>0</v>
      </c>
      <c r="K59" s="90">
        <v>0</v>
      </c>
      <c r="L59" s="409">
        <v>0</v>
      </c>
      <c r="M59" s="90">
        <v>0</v>
      </c>
      <c r="N59" s="90">
        <v>0</v>
      </c>
      <c r="O59" s="90">
        <v>0</v>
      </c>
      <c r="P59" s="90">
        <v>0</v>
      </c>
    </row>
    <row r="60" spans="1:16" hidden="1" x14ac:dyDescent="0.25">
      <c r="A60" s="651" t="s">
        <v>76</v>
      </c>
      <c r="B60" s="654" t="s">
        <v>131</v>
      </c>
      <c r="C60" s="654" t="s">
        <v>15</v>
      </c>
      <c r="D60" s="654" t="s">
        <v>25</v>
      </c>
      <c r="E60" s="688" t="s">
        <v>295</v>
      </c>
      <c r="F60" s="93" t="s">
        <v>100</v>
      </c>
      <c r="G60" s="92">
        <f t="shared" si="15"/>
        <v>19734.76802</v>
      </c>
      <c r="H60" s="90">
        <v>6250</v>
      </c>
      <c r="I60" s="90">
        <f>I61+I62</f>
        <v>13484.76802</v>
      </c>
      <c r="J60" s="128">
        <f>J61+J62</f>
        <v>0</v>
      </c>
      <c r="K60" s="90">
        <v>0</v>
      </c>
      <c r="L60" s="409">
        <v>0</v>
      </c>
      <c r="M60" s="90">
        <v>0</v>
      </c>
      <c r="N60" s="90">
        <v>0</v>
      </c>
      <c r="O60" s="90">
        <v>0</v>
      </c>
      <c r="P60" s="90">
        <v>0</v>
      </c>
    </row>
    <row r="61" spans="1:16" hidden="1" x14ac:dyDescent="0.25">
      <c r="A61" s="652"/>
      <c r="B61" s="655"/>
      <c r="C61" s="655"/>
      <c r="D61" s="655"/>
      <c r="E61" s="689"/>
      <c r="F61" s="93" t="s">
        <v>113</v>
      </c>
      <c r="G61" s="92">
        <f t="shared" si="15"/>
        <v>1406.12123</v>
      </c>
      <c r="H61" s="90">
        <v>1000.0212299999999</v>
      </c>
      <c r="I61" s="90">
        <v>406.1</v>
      </c>
      <c r="J61" s="128">
        <v>0</v>
      </c>
      <c r="K61" s="90">
        <v>0</v>
      </c>
      <c r="L61" s="409">
        <v>0</v>
      </c>
      <c r="M61" s="90">
        <v>0</v>
      </c>
      <c r="N61" s="90">
        <v>0</v>
      </c>
      <c r="O61" s="90">
        <v>0</v>
      </c>
      <c r="P61" s="90">
        <v>0</v>
      </c>
    </row>
    <row r="62" spans="1:16" ht="22.5" hidden="1" x14ac:dyDescent="0.25">
      <c r="A62" s="652"/>
      <c r="B62" s="655"/>
      <c r="C62" s="655"/>
      <c r="D62" s="655"/>
      <c r="E62" s="689"/>
      <c r="F62" s="93" t="s">
        <v>135</v>
      </c>
      <c r="G62" s="92">
        <f t="shared" si="15"/>
        <v>18328.642220000002</v>
      </c>
      <c r="H62" s="90">
        <f>H63+H64</f>
        <v>5249.9742000000006</v>
      </c>
      <c r="I62" s="90">
        <f>I63+I64</f>
        <v>13078.668019999999</v>
      </c>
      <c r="J62" s="128">
        <f>J63+J64</f>
        <v>0</v>
      </c>
      <c r="K62" s="90">
        <v>0</v>
      </c>
      <c r="L62" s="409">
        <v>0</v>
      </c>
      <c r="M62" s="90">
        <v>0</v>
      </c>
      <c r="N62" s="90">
        <v>0</v>
      </c>
      <c r="O62" s="90">
        <v>0</v>
      </c>
      <c r="P62" s="90">
        <v>0</v>
      </c>
    </row>
    <row r="63" spans="1:16" ht="22.5" hidden="1" x14ac:dyDescent="0.25">
      <c r="A63" s="652"/>
      <c r="B63" s="655"/>
      <c r="C63" s="655"/>
      <c r="D63" s="655"/>
      <c r="E63" s="689"/>
      <c r="F63" s="93" t="s">
        <v>112</v>
      </c>
      <c r="G63" s="92">
        <f t="shared" si="15"/>
        <v>544.72221999999999</v>
      </c>
      <c r="H63" s="90">
        <v>449.46420000000001</v>
      </c>
      <c r="I63" s="90">
        <v>95.258020000000002</v>
      </c>
      <c r="J63" s="128">
        <v>0</v>
      </c>
      <c r="K63" s="90">
        <v>0</v>
      </c>
      <c r="L63" s="409">
        <v>0</v>
      </c>
      <c r="M63" s="90">
        <v>0</v>
      </c>
      <c r="N63" s="90">
        <v>0</v>
      </c>
      <c r="O63" s="90">
        <v>0</v>
      </c>
      <c r="P63" s="90">
        <v>0</v>
      </c>
    </row>
    <row r="64" spans="1:16" ht="22.5" hidden="1" x14ac:dyDescent="0.25">
      <c r="A64" s="652"/>
      <c r="B64" s="655"/>
      <c r="C64" s="655"/>
      <c r="D64" s="655"/>
      <c r="E64" s="689"/>
      <c r="F64" s="93" t="s">
        <v>134</v>
      </c>
      <c r="G64" s="92">
        <f t="shared" si="15"/>
        <v>17783.919999999998</v>
      </c>
      <c r="H64" s="90">
        <v>4800.51</v>
      </c>
      <c r="I64" s="90">
        <v>12983.41</v>
      </c>
      <c r="J64" s="128">
        <v>0</v>
      </c>
      <c r="K64" s="90">
        <v>0</v>
      </c>
      <c r="L64" s="409">
        <v>0</v>
      </c>
      <c r="M64" s="90">
        <v>0</v>
      </c>
      <c r="N64" s="90">
        <v>0</v>
      </c>
      <c r="O64" s="90">
        <v>0</v>
      </c>
      <c r="P64" s="90">
        <v>0</v>
      </c>
    </row>
    <row r="65" spans="1:16" ht="22.5" hidden="1" x14ac:dyDescent="0.25">
      <c r="A65" s="653"/>
      <c r="B65" s="656"/>
      <c r="C65" s="656"/>
      <c r="D65" s="656"/>
      <c r="E65" s="690"/>
      <c r="F65" s="93" t="s">
        <v>264</v>
      </c>
      <c r="G65" s="92">
        <f t="shared" si="15"/>
        <v>18328.642220000002</v>
      </c>
      <c r="H65" s="90">
        <f>H62</f>
        <v>5249.9742000000006</v>
      </c>
      <c r="I65" s="90">
        <f>I62</f>
        <v>13078.668019999999</v>
      </c>
      <c r="J65" s="128">
        <f>J62</f>
        <v>0</v>
      </c>
      <c r="K65" s="90">
        <v>0</v>
      </c>
      <c r="L65" s="409">
        <v>0</v>
      </c>
      <c r="M65" s="90">
        <v>0</v>
      </c>
      <c r="N65" s="90">
        <v>0</v>
      </c>
      <c r="O65" s="90">
        <v>0</v>
      </c>
      <c r="P65" s="90">
        <v>0</v>
      </c>
    </row>
    <row r="66" spans="1:16" hidden="1" x14ac:dyDescent="0.25">
      <c r="A66" s="651" t="s">
        <v>76</v>
      </c>
      <c r="B66" s="654" t="s">
        <v>131</v>
      </c>
      <c r="C66" s="654" t="s">
        <v>15</v>
      </c>
      <c r="D66" s="654" t="s">
        <v>24</v>
      </c>
      <c r="E66" s="688" t="s">
        <v>302</v>
      </c>
      <c r="F66" s="93" t="s">
        <v>100</v>
      </c>
      <c r="G66" s="92">
        <f t="shared" ref="G66:G71" si="16">H66+I66+J66+K66+L66+M66+N66+O66+P66</f>
        <v>131199.32740000001</v>
      </c>
      <c r="H66" s="90">
        <f>H67+H68</f>
        <v>10515.71723</v>
      </c>
      <c r="I66" s="90">
        <f>I67+I68</f>
        <v>10090.926169999999</v>
      </c>
      <c r="J66" s="128">
        <f>J67+J68+J69</f>
        <v>10721.6</v>
      </c>
      <c r="K66" s="128">
        <f t="shared" ref="K66:P66" si="17">K67+K68</f>
        <v>3131.8</v>
      </c>
      <c r="L66" s="411">
        <f t="shared" si="17"/>
        <v>10196.799999999999</v>
      </c>
      <c r="M66" s="128">
        <f t="shared" si="17"/>
        <v>10225.1</v>
      </c>
      <c r="N66" s="128">
        <f t="shared" si="17"/>
        <v>25439.128000000001</v>
      </c>
      <c r="O66" s="128">
        <f t="shared" si="17"/>
        <v>25439.128000000001</v>
      </c>
      <c r="P66" s="128">
        <f t="shared" si="17"/>
        <v>25439.128000000001</v>
      </c>
    </row>
    <row r="67" spans="1:16" hidden="1" x14ac:dyDescent="0.25">
      <c r="A67" s="652"/>
      <c r="B67" s="655"/>
      <c r="C67" s="655"/>
      <c r="D67" s="655"/>
      <c r="E67" s="689"/>
      <c r="F67" s="93" t="s">
        <v>113</v>
      </c>
      <c r="G67" s="92">
        <f t="shared" si="16"/>
        <v>2148.82809</v>
      </c>
      <c r="H67" s="90">
        <v>1323.02809</v>
      </c>
      <c r="I67" s="90">
        <v>825.8</v>
      </c>
      <c r="J67" s="128">
        <v>0</v>
      </c>
      <c r="K67" s="128">
        <v>0</v>
      </c>
      <c r="L67" s="411">
        <v>0</v>
      </c>
      <c r="M67" s="90">
        <v>0</v>
      </c>
      <c r="N67" s="90">
        <v>0</v>
      </c>
      <c r="O67" s="90">
        <v>0</v>
      </c>
      <c r="P67" s="90">
        <v>0</v>
      </c>
    </row>
    <row r="68" spans="1:16" ht="22.5" hidden="1" x14ac:dyDescent="0.25">
      <c r="A68" s="652"/>
      <c r="B68" s="655"/>
      <c r="C68" s="655"/>
      <c r="D68" s="655"/>
      <c r="E68" s="689"/>
      <c r="F68" s="93" t="s">
        <v>135</v>
      </c>
      <c r="G68" s="92">
        <f t="shared" si="16"/>
        <v>129050.49930999998</v>
      </c>
      <c r="H68" s="90">
        <f>H69+H70</f>
        <v>9192.6891400000004</v>
      </c>
      <c r="I68" s="90">
        <f>SUM(I69:I70)</f>
        <v>9265.1261699999995</v>
      </c>
      <c r="J68" s="128">
        <v>10721.6</v>
      </c>
      <c r="K68" s="128">
        <f t="shared" ref="K68:P68" si="18">SUM(K69:K70)</f>
        <v>3131.8</v>
      </c>
      <c r="L68" s="411">
        <f t="shared" si="18"/>
        <v>10196.799999999999</v>
      </c>
      <c r="M68" s="128">
        <f t="shared" si="18"/>
        <v>10225.1</v>
      </c>
      <c r="N68" s="128">
        <f t="shared" si="18"/>
        <v>25439.128000000001</v>
      </c>
      <c r="O68" s="128">
        <f t="shared" si="18"/>
        <v>25439.128000000001</v>
      </c>
      <c r="P68" s="128">
        <f t="shared" si="18"/>
        <v>25439.128000000001</v>
      </c>
    </row>
    <row r="69" spans="1:16" ht="22.5" hidden="1" x14ac:dyDescent="0.25">
      <c r="A69" s="652"/>
      <c r="B69" s="655"/>
      <c r="C69" s="655"/>
      <c r="D69" s="655"/>
      <c r="E69" s="689"/>
      <c r="F69" s="93" t="s">
        <v>112</v>
      </c>
      <c r="G69" s="92">
        <f t="shared" si="16"/>
        <v>788.34730999999988</v>
      </c>
      <c r="H69" s="90">
        <v>594.64113999999995</v>
      </c>
      <c r="I69" s="90">
        <v>193.70616999999999</v>
      </c>
      <c r="J69" s="128">
        <v>0</v>
      </c>
      <c r="K69" s="128">
        <v>0</v>
      </c>
      <c r="L69" s="411">
        <v>0</v>
      </c>
      <c r="M69" s="90">
        <v>0</v>
      </c>
      <c r="N69" s="90">
        <v>0</v>
      </c>
      <c r="O69" s="90">
        <v>0</v>
      </c>
      <c r="P69" s="90">
        <v>0</v>
      </c>
    </row>
    <row r="70" spans="1:16" ht="27" hidden="1" customHeight="1" x14ac:dyDescent="0.25">
      <c r="A70" s="652"/>
      <c r="B70" s="655"/>
      <c r="C70" s="655"/>
      <c r="D70" s="655"/>
      <c r="E70" s="689"/>
      <c r="F70" s="93" t="s">
        <v>134</v>
      </c>
      <c r="G70" s="92">
        <f t="shared" si="16"/>
        <v>128262.15199999999</v>
      </c>
      <c r="H70" s="90">
        <f>8901.44-201.2-102.192</f>
        <v>8598.0480000000007</v>
      </c>
      <c r="I70" s="90">
        <v>9071.42</v>
      </c>
      <c r="J70" s="128">
        <f>J71</f>
        <v>10721.6</v>
      </c>
      <c r="K70" s="128">
        <f>K71</f>
        <v>3131.8</v>
      </c>
      <c r="L70" s="411">
        <f>L71</f>
        <v>10196.799999999999</v>
      </c>
      <c r="M70" s="90">
        <f>M71</f>
        <v>10225.1</v>
      </c>
      <c r="N70" s="90">
        <v>25439.128000000001</v>
      </c>
      <c r="O70" s="90">
        <v>25439.128000000001</v>
      </c>
      <c r="P70" s="90">
        <v>25439.128000000001</v>
      </c>
    </row>
    <row r="71" spans="1:16" ht="34.5" hidden="1" customHeight="1" x14ac:dyDescent="0.25">
      <c r="A71" s="653"/>
      <c r="B71" s="656"/>
      <c r="C71" s="656"/>
      <c r="D71" s="656"/>
      <c r="E71" s="690"/>
      <c r="F71" s="93" t="s">
        <v>188</v>
      </c>
      <c r="G71" s="92">
        <f t="shared" si="16"/>
        <v>129050.49930999998</v>
      </c>
      <c r="H71" s="90">
        <f>H68</f>
        <v>9192.6891400000004</v>
      </c>
      <c r="I71" s="90">
        <f>I70+I69</f>
        <v>9265.1261699999995</v>
      </c>
      <c r="J71" s="128">
        <v>10721.6</v>
      </c>
      <c r="K71" s="128">
        <v>3131.8</v>
      </c>
      <c r="L71" s="411">
        <v>10196.799999999999</v>
      </c>
      <c r="M71" s="90">
        <v>10225.1</v>
      </c>
      <c r="N71" s="90">
        <v>25439.128000000001</v>
      </c>
      <c r="O71" s="90">
        <v>25439.128000000001</v>
      </c>
      <c r="P71" s="90">
        <v>25439.128000000001</v>
      </c>
    </row>
    <row r="72" spans="1:16" hidden="1" x14ac:dyDescent="0.25">
      <c r="A72" s="651" t="s">
        <v>76</v>
      </c>
      <c r="B72" s="654" t="s">
        <v>131</v>
      </c>
      <c r="C72" s="654" t="s">
        <v>15</v>
      </c>
      <c r="D72" s="654" t="s">
        <v>13</v>
      </c>
      <c r="E72" s="688" t="s">
        <v>296</v>
      </c>
      <c r="F72" s="93" t="s">
        <v>100</v>
      </c>
      <c r="G72" s="92">
        <f t="shared" si="15"/>
        <v>13550.333049999999</v>
      </c>
      <c r="H72" s="90">
        <f>SUM(H73:H74)</f>
        <v>12501.32</v>
      </c>
      <c r="I72" s="90">
        <f>I73+I74</f>
        <v>1049.01305</v>
      </c>
      <c r="J72" s="128">
        <f>J73+J74</f>
        <v>0</v>
      </c>
      <c r="K72" s="90">
        <v>0</v>
      </c>
      <c r="L72" s="409">
        <v>0</v>
      </c>
      <c r="M72" s="90">
        <v>0</v>
      </c>
      <c r="N72" s="90">
        <v>0</v>
      </c>
      <c r="O72" s="90">
        <v>0</v>
      </c>
      <c r="P72" s="90">
        <v>0</v>
      </c>
    </row>
    <row r="73" spans="1:16" hidden="1" x14ac:dyDescent="0.25">
      <c r="A73" s="652"/>
      <c r="B73" s="655"/>
      <c r="C73" s="655"/>
      <c r="D73" s="655"/>
      <c r="E73" s="689"/>
      <c r="F73" s="93" t="s">
        <v>113</v>
      </c>
      <c r="G73" s="92">
        <f t="shared" si="15"/>
        <v>2630.7146600000001</v>
      </c>
      <c r="H73" s="90">
        <v>1781.01466</v>
      </c>
      <c r="I73" s="90">
        <v>849.7</v>
      </c>
      <c r="J73" s="128">
        <v>0</v>
      </c>
      <c r="K73" s="90">
        <v>0</v>
      </c>
      <c r="L73" s="409">
        <v>0</v>
      </c>
      <c r="M73" s="90">
        <v>0</v>
      </c>
      <c r="N73" s="90">
        <v>0</v>
      </c>
      <c r="O73" s="90">
        <v>0</v>
      </c>
      <c r="P73" s="90">
        <v>0</v>
      </c>
    </row>
    <row r="74" spans="1:16" ht="22.5" hidden="1" x14ac:dyDescent="0.25">
      <c r="A74" s="652"/>
      <c r="B74" s="655"/>
      <c r="C74" s="655"/>
      <c r="D74" s="655"/>
      <c r="E74" s="689"/>
      <c r="F74" s="93" t="s">
        <v>135</v>
      </c>
      <c r="G74" s="92">
        <f t="shared" si="15"/>
        <v>10919.61839</v>
      </c>
      <c r="H74" s="90">
        <f>H75+H76</f>
        <v>10720.305339999999</v>
      </c>
      <c r="I74" s="90">
        <f>I75+I76</f>
        <v>199.31305</v>
      </c>
      <c r="J74" s="128">
        <f>J75+J76</f>
        <v>0</v>
      </c>
      <c r="K74" s="90">
        <v>0</v>
      </c>
      <c r="L74" s="409">
        <v>0</v>
      </c>
      <c r="M74" s="90">
        <v>0</v>
      </c>
      <c r="N74" s="90">
        <v>0</v>
      </c>
      <c r="O74" s="90">
        <v>0</v>
      </c>
      <c r="P74" s="90">
        <v>0</v>
      </c>
    </row>
    <row r="75" spans="1:16" ht="22.5" hidden="1" x14ac:dyDescent="0.25">
      <c r="A75" s="652"/>
      <c r="B75" s="655"/>
      <c r="C75" s="655"/>
      <c r="D75" s="655"/>
      <c r="E75" s="689"/>
      <c r="F75" s="93" t="s">
        <v>112</v>
      </c>
      <c r="G75" s="92">
        <f t="shared" si="15"/>
        <v>999.79838999999993</v>
      </c>
      <c r="H75" s="90">
        <v>800.48533999999995</v>
      </c>
      <c r="I75" s="90">
        <v>199.31305</v>
      </c>
      <c r="J75" s="128">
        <v>0</v>
      </c>
      <c r="K75" s="90">
        <v>0</v>
      </c>
      <c r="L75" s="409">
        <v>0</v>
      </c>
      <c r="M75" s="90">
        <v>0</v>
      </c>
      <c r="N75" s="90">
        <v>0</v>
      </c>
      <c r="O75" s="90">
        <v>0</v>
      </c>
      <c r="P75" s="90">
        <v>0</v>
      </c>
    </row>
    <row r="76" spans="1:16" ht="22.5" hidden="1" x14ac:dyDescent="0.25">
      <c r="A76" s="652"/>
      <c r="B76" s="655"/>
      <c r="C76" s="655"/>
      <c r="D76" s="655"/>
      <c r="E76" s="689"/>
      <c r="F76" s="93" t="s">
        <v>134</v>
      </c>
      <c r="G76" s="92">
        <f t="shared" si="15"/>
        <v>9919.82</v>
      </c>
      <c r="H76" s="90">
        <f>10194.5-274.68</f>
        <v>9919.82</v>
      </c>
      <c r="I76" s="90">
        <v>0</v>
      </c>
      <c r="J76" s="128">
        <v>0</v>
      </c>
      <c r="K76" s="90">
        <v>0</v>
      </c>
      <c r="L76" s="409">
        <v>0</v>
      </c>
      <c r="M76" s="90">
        <v>0</v>
      </c>
      <c r="N76" s="90">
        <v>0</v>
      </c>
      <c r="O76" s="90">
        <v>0</v>
      </c>
      <c r="P76" s="90">
        <v>0</v>
      </c>
    </row>
    <row r="77" spans="1:16" ht="22.5" hidden="1" x14ac:dyDescent="0.25">
      <c r="A77" s="652"/>
      <c r="B77" s="655"/>
      <c r="C77" s="655"/>
      <c r="D77" s="655"/>
      <c r="E77" s="689"/>
      <c r="F77" s="93" t="s">
        <v>203</v>
      </c>
      <c r="G77" s="92">
        <f t="shared" si="15"/>
        <v>199.31305</v>
      </c>
      <c r="H77" s="90">
        <v>0</v>
      </c>
      <c r="I77" s="90">
        <f>I75</f>
        <v>199.31305</v>
      </c>
      <c r="J77" s="128">
        <f>J75+J76</f>
        <v>0</v>
      </c>
      <c r="K77" s="90">
        <v>0</v>
      </c>
      <c r="L77" s="409">
        <v>0</v>
      </c>
      <c r="M77" s="90">
        <v>0</v>
      </c>
      <c r="N77" s="90">
        <v>0</v>
      </c>
      <c r="O77" s="90">
        <v>0</v>
      </c>
      <c r="P77" s="90">
        <v>0</v>
      </c>
    </row>
    <row r="78" spans="1:16" ht="22.5" hidden="1" x14ac:dyDescent="0.25">
      <c r="A78" s="653"/>
      <c r="B78" s="656"/>
      <c r="C78" s="656"/>
      <c r="D78" s="656"/>
      <c r="E78" s="690"/>
      <c r="F78" s="93" t="s">
        <v>81</v>
      </c>
      <c r="G78" s="92">
        <f>H78</f>
        <v>10720.305339999999</v>
      </c>
      <c r="H78" s="90">
        <f>H74</f>
        <v>10720.305339999999</v>
      </c>
      <c r="I78" s="166" t="s">
        <v>149</v>
      </c>
      <c r="J78" s="161" t="s">
        <v>149</v>
      </c>
      <c r="K78" s="265" t="s">
        <v>149</v>
      </c>
      <c r="L78" s="410" t="s">
        <v>149</v>
      </c>
      <c r="M78" s="265" t="s">
        <v>149</v>
      </c>
      <c r="N78" s="265" t="s">
        <v>149</v>
      </c>
      <c r="O78" s="265" t="s">
        <v>149</v>
      </c>
      <c r="P78" s="265" t="s">
        <v>149</v>
      </c>
    </row>
    <row r="79" spans="1:16" hidden="1" x14ac:dyDescent="0.25">
      <c r="A79" s="651" t="s">
        <v>76</v>
      </c>
      <c r="B79" s="654" t="s">
        <v>131</v>
      </c>
      <c r="C79" s="654" t="s">
        <v>15</v>
      </c>
      <c r="D79" s="654" t="s">
        <v>26</v>
      </c>
      <c r="E79" s="688" t="s">
        <v>297</v>
      </c>
      <c r="F79" s="93" t="s">
        <v>100</v>
      </c>
      <c r="G79" s="92">
        <f t="shared" ref="G79:G110" si="19">H79+I79+J79+K79+L79+M79</f>
        <v>2781.7475300000001</v>
      </c>
      <c r="H79" s="90">
        <v>1917.55</v>
      </c>
      <c r="I79" s="90">
        <f>I80+I81</f>
        <v>864.19753000000003</v>
      </c>
      <c r="J79" s="128">
        <f>J80+J81</f>
        <v>0</v>
      </c>
      <c r="K79" s="90">
        <v>0</v>
      </c>
      <c r="L79" s="409">
        <v>0</v>
      </c>
      <c r="M79" s="90">
        <v>0</v>
      </c>
      <c r="N79" s="90">
        <v>0</v>
      </c>
      <c r="O79" s="90">
        <v>0</v>
      </c>
      <c r="P79" s="90">
        <v>0</v>
      </c>
    </row>
    <row r="80" spans="1:16" hidden="1" x14ac:dyDescent="0.25">
      <c r="A80" s="652"/>
      <c r="B80" s="655"/>
      <c r="C80" s="655"/>
      <c r="D80" s="655"/>
      <c r="E80" s="689"/>
      <c r="F80" s="93" t="s">
        <v>113</v>
      </c>
      <c r="G80" s="92">
        <f t="shared" si="19"/>
        <v>2022.9458299999999</v>
      </c>
      <c r="H80" s="90">
        <v>1322.9458299999999</v>
      </c>
      <c r="I80" s="90">
        <v>700</v>
      </c>
      <c r="J80" s="128">
        <v>0</v>
      </c>
      <c r="K80" s="90">
        <v>0</v>
      </c>
      <c r="L80" s="409">
        <v>0</v>
      </c>
      <c r="M80" s="90">
        <v>0</v>
      </c>
      <c r="N80" s="90">
        <v>0</v>
      </c>
      <c r="O80" s="90">
        <v>0</v>
      </c>
      <c r="P80" s="90">
        <v>0</v>
      </c>
    </row>
    <row r="81" spans="1:16" ht="22.5" hidden="1" x14ac:dyDescent="0.25">
      <c r="A81" s="652"/>
      <c r="B81" s="655"/>
      <c r="C81" s="655"/>
      <c r="D81" s="655"/>
      <c r="E81" s="689"/>
      <c r="F81" s="93" t="s">
        <v>135</v>
      </c>
      <c r="G81" s="92">
        <f t="shared" si="19"/>
        <v>758.80169999999998</v>
      </c>
      <c r="H81" s="90">
        <f>H82+H83</f>
        <v>594.60416999999995</v>
      </c>
      <c r="I81" s="90">
        <f>I82+I83</f>
        <v>164.19753</v>
      </c>
      <c r="J81" s="128">
        <f>J82+J83</f>
        <v>0</v>
      </c>
      <c r="K81" s="90">
        <v>0</v>
      </c>
      <c r="L81" s="409">
        <v>0</v>
      </c>
      <c r="M81" s="90">
        <v>0</v>
      </c>
      <c r="N81" s="90">
        <v>0</v>
      </c>
      <c r="O81" s="90">
        <v>0</v>
      </c>
      <c r="P81" s="90">
        <v>0</v>
      </c>
    </row>
    <row r="82" spans="1:16" ht="22.5" hidden="1" x14ac:dyDescent="0.25">
      <c r="A82" s="652"/>
      <c r="B82" s="655"/>
      <c r="C82" s="655"/>
      <c r="D82" s="655"/>
      <c r="E82" s="689"/>
      <c r="F82" s="93" t="s">
        <v>112</v>
      </c>
      <c r="G82" s="92">
        <f t="shared" si="19"/>
        <v>758.80169999999998</v>
      </c>
      <c r="H82" s="90">
        <v>594.60416999999995</v>
      </c>
      <c r="I82" s="90">
        <v>164.19753</v>
      </c>
      <c r="J82" s="128">
        <v>0</v>
      </c>
      <c r="K82" s="90">
        <v>0</v>
      </c>
      <c r="L82" s="409">
        <v>0</v>
      </c>
      <c r="M82" s="90">
        <v>0</v>
      </c>
      <c r="N82" s="90">
        <v>0</v>
      </c>
      <c r="O82" s="90">
        <v>0</v>
      </c>
      <c r="P82" s="90">
        <v>0</v>
      </c>
    </row>
    <row r="83" spans="1:16" s="82" customFormat="1" ht="22.5" hidden="1" x14ac:dyDescent="0.25">
      <c r="A83" s="652"/>
      <c r="B83" s="655"/>
      <c r="C83" s="655"/>
      <c r="D83" s="655"/>
      <c r="E83" s="689"/>
      <c r="F83" s="93" t="s">
        <v>134</v>
      </c>
      <c r="G83" s="92">
        <f t="shared" si="19"/>
        <v>0</v>
      </c>
      <c r="H83" s="90">
        <v>0</v>
      </c>
      <c r="I83" s="90">
        <v>0</v>
      </c>
      <c r="J83" s="128">
        <v>0</v>
      </c>
      <c r="K83" s="90">
        <v>0</v>
      </c>
      <c r="L83" s="409">
        <v>0</v>
      </c>
      <c r="M83" s="90">
        <v>0</v>
      </c>
      <c r="N83" s="90">
        <v>0</v>
      </c>
      <c r="O83" s="90">
        <v>0</v>
      </c>
      <c r="P83" s="90">
        <v>0</v>
      </c>
    </row>
    <row r="84" spans="1:16" ht="30.75" hidden="1" customHeight="1" x14ac:dyDescent="0.25">
      <c r="A84" s="653"/>
      <c r="B84" s="656"/>
      <c r="C84" s="656"/>
      <c r="D84" s="656"/>
      <c r="E84" s="690"/>
      <c r="F84" s="93" t="s">
        <v>142</v>
      </c>
      <c r="G84" s="92">
        <f t="shared" si="19"/>
        <v>758.80169999999998</v>
      </c>
      <c r="H84" s="90">
        <f>H81</f>
        <v>594.60416999999995</v>
      </c>
      <c r="I84" s="90">
        <f>I81</f>
        <v>164.19753</v>
      </c>
      <c r="J84" s="128">
        <f>J81</f>
        <v>0</v>
      </c>
      <c r="K84" s="90">
        <v>0</v>
      </c>
      <c r="L84" s="409">
        <v>0</v>
      </c>
      <c r="M84" s="90">
        <v>0</v>
      </c>
      <c r="N84" s="90">
        <v>0</v>
      </c>
      <c r="O84" s="90">
        <v>0</v>
      </c>
      <c r="P84" s="90">
        <v>0</v>
      </c>
    </row>
    <row r="85" spans="1:16" hidden="1" x14ac:dyDescent="0.25">
      <c r="A85" s="651" t="s">
        <v>76</v>
      </c>
      <c r="B85" s="654" t="s">
        <v>131</v>
      </c>
      <c r="C85" s="654" t="s">
        <v>15</v>
      </c>
      <c r="D85" s="654" t="s">
        <v>27</v>
      </c>
      <c r="E85" s="688" t="s">
        <v>303</v>
      </c>
      <c r="F85" s="93" t="s">
        <v>100</v>
      </c>
      <c r="G85" s="92">
        <f t="shared" si="19"/>
        <v>11901.189999999999</v>
      </c>
      <c r="H85" s="90">
        <f t="shared" ref="H85:P85" si="20">H86</f>
        <v>4999.6899999999996</v>
      </c>
      <c r="I85" s="90">
        <f t="shared" si="20"/>
        <v>0</v>
      </c>
      <c r="J85" s="128">
        <f t="shared" si="20"/>
        <v>54.2</v>
      </c>
      <c r="K85" s="90">
        <f t="shared" si="20"/>
        <v>6847.3</v>
      </c>
      <c r="L85" s="409">
        <f t="shared" si="20"/>
        <v>0</v>
      </c>
      <c r="M85" s="90">
        <f t="shared" si="20"/>
        <v>0</v>
      </c>
      <c r="N85" s="90">
        <f t="shared" si="20"/>
        <v>0</v>
      </c>
      <c r="O85" s="90">
        <f t="shared" si="20"/>
        <v>0</v>
      </c>
      <c r="P85" s="90">
        <f t="shared" si="20"/>
        <v>0</v>
      </c>
    </row>
    <row r="86" spans="1:16" ht="40.5" hidden="1" customHeight="1" x14ac:dyDescent="0.25">
      <c r="A86" s="652"/>
      <c r="B86" s="655"/>
      <c r="C86" s="655"/>
      <c r="D86" s="655"/>
      <c r="E86" s="689"/>
      <c r="F86" s="93" t="s">
        <v>135</v>
      </c>
      <c r="G86" s="92">
        <f t="shared" si="19"/>
        <v>11901.189999999999</v>
      </c>
      <c r="H86" s="90">
        <v>4999.6899999999996</v>
      </c>
      <c r="I86" s="90">
        <v>0</v>
      </c>
      <c r="J86" s="128">
        <f>J87</f>
        <v>54.2</v>
      </c>
      <c r="K86" s="90">
        <f>K87</f>
        <v>6847.3</v>
      </c>
      <c r="L86" s="409">
        <v>0</v>
      </c>
      <c r="M86" s="90">
        <v>0</v>
      </c>
      <c r="N86" s="90">
        <v>0</v>
      </c>
      <c r="O86" s="90">
        <v>0</v>
      </c>
      <c r="P86" s="90">
        <v>0</v>
      </c>
    </row>
    <row r="87" spans="1:16" ht="173.25" hidden="1" customHeight="1" x14ac:dyDescent="0.25">
      <c r="A87" s="653"/>
      <c r="B87" s="656"/>
      <c r="C87" s="656"/>
      <c r="D87" s="656"/>
      <c r="E87" s="690"/>
      <c r="F87" s="93" t="s">
        <v>188</v>
      </c>
      <c r="G87" s="92">
        <f t="shared" si="19"/>
        <v>11901.189999999999</v>
      </c>
      <c r="H87" s="90">
        <v>4999.6899999999996</v>
      </c>
      <c r="I87" s="90">
        <v>0</v>
      </c>
      <c r="J87" s="128">
        <v>54.2</v>
      </c>
      <c r="K87" s="90">
        <f>5750+1097.3</f>
        <v>6847.3</v>
      </c>
      <c r="L87" s="409">
        <v>0</v>
      </c>
      <c r="M87" s="90">
        <v>0</v>
      </c>
      <c r="N87" s="90">
        <v>0</v>
      </c>
      <c r="O87" s="90">
        <v>0</v>
      </c>
      <c r="P87" s="90">
        <v>0</v>
      </c>
    </row>
    <row r="88" spans="1:16" ht="15" hidden="1" customHeight="1" x14ac:dyDescent="0.25">
      <c r="A88" s="651" t="s">
        <v>76</v>
      </c>
      <c r="B88" s="654" t="s">
        <v>131</v>
      </c>
      <c r="C88" s="654" t="s">
        <v>15</v>
      </c>
      <c r="D88" s="654" t="s">
        <v>48</v>
      </c>
      <c r="E88" s="688" t="s">
        <v>82</v>
      </c>
      <c r="F88" s="93" t="s">
        <v>100</v>
      </c>
      <c r="G88" s="92">
        <f t="shared" ref="G88:G93" si="21">H88+I88+J88+K88+L88+M88</f>
        <v>1130.5720000000001</v>
      </c>
      <c r="H88" s="90">
        <v>268.14999999999998</v>
      </c>
      <c r="I88" s="90">
        <f>I89+I90</f>
        <v>713.2</v>
      </c>
      <c r="J88" s="128">
        <f>J89+J90</f>
        <v>149.22200000000001</v>
      </c>
      <c r="K88" s="90">
        <v>0</v>
      </c>
      <c r="L88" s="409">
        <v>0</v>
      </c>
      <c r="M88" s="90">
        <v>0</v>
      </c>
      <c r="N88" s="90">
        <v>0</v>
      </c>
      <c r="O88" s="90">
        <v>0</v>
      </c>
      <c r="P88" s="90">
        <v>0</v>
      </c>
    </row>
    <row r="89" spans="1:16" hidden="1" x14ac:dyDescent="0.25">
      <c r="A89" s="652"/>
      <c r="B89" s="655"/>
      <c r="C89" s="655"/>
      <c r="D89" s="655"/>
      <c r="E89" s="689"/>
      <c r="F89" s="93" t="s">
        <v>113</v>
      </c>
      <c r="G89" s="92">
        <f t="shared" si="21"/>
        <v>272.20060999999998</v>
      </c>
      <c r="H89" s="90">
        <v>185.00060999999999</v>
      </c>
      <c r="I89" s="90">
        <v>87.2</v>
      </c>
      <c r="J89" s="128">
        <v>0</v>
      </c>
      <c r="K89" s="90">
        <v>0</v>
      </c>
      <c r="L89" s="409">
        <v>0</v>
      </c>
      <c r="M89" s="90">
        <v>0</v>
      </c>
      <c r="N89" s="90">
        <v>0</v>
      </c>
      <c r="O89" s="90">
        <v>0</v>
      </c>
      <c r="P89" s="90">
        <v>0</v>
      </c>
    </row>
    <row r="90" spans="1:16" ht="22.5" hidden="1" x14ac:dyDescent="0.25">
      <c r="A90" s="652"/>
      <c r="B90" s="655"/>
      <c r="C90" s="655"/>
      <c r="D90" s="655"/>
      <c r="E90" s="689"/>
      <c r="F90" s="93" t="s">
        <v>135</v>
      </c>
      <c r="G90" s="92">
        <f t="shared" si="21"/>
        <v>858.37139000000002</v>
      </c>
      <c r="H90" s="90">
        <f>H91+H92</f>
        <v>83.149389999999997</v>
      </c>
      <c r="I90" s="90">
        <f>I91+I92</f>
        <v>626</v>
      </c>
      <c r="J90" s="128">
        <f>J91+J92</f>
        <v>149.22200000000001</v>
      </c>
      <c r="K90" s="90">
        <v>0</v>
      </c>
      <c r="L90" s="409">
        <v>0</v>
      </c>
      <c r="M90" s="90">
        <v>0</v>
      </c>
      <c r="N90" s="90">
        <v>0</v>
      </c>
      <c r="O90" s="90">
        <v>0</v>
      </c>
      <c r="P90" s="90">
        <v>0</v>
      </c>
    </row>
    <row r="91" spans="1:16" ht="22.5" hidden="1" x14ac:dyDescent="0.25">
      <c r="A91" s="652"/>
      <c r="B91" s="655"/>
      <c r="C91" s="655"/>
      <c r="D91" s="655"/>
      <c r="E91" s="689"/>
      <c r="F91" s="93" t="s">
        <v>112</v>
      </c>
      <c r="G91" s="92">
        <f t="shared" si="21"/>
        <v>103.60370999999999</v>
      </c>
      <c r="H91" s="90">
        <v>83.149389999999997</v>
      </c>
      <c r="I91" s="90">
        <v>20.454319999999999</v>
      </c>
      <c r="J91" s="128">
        <v>0</v>
      </c>
      <c r="K91" s="90">
        <v>0</v>
      </c>
      <c r="L91" s="409">
        <v>0</v>
      </c>
      <c r="M91" s="90">
        <v>0</v>
      </c>
      <c r="N91" s="90">
        <v>0</v>
      </c>
      <c r="O91" s="90">
        <v>0</v>
      </c>
      <c r="P91" s="90">
        <v>0</v>
      </c>
    </row>
    <row r="92" spans="1:16" ht="22.5" hidden="1" x14ac:dyDescent="0.25">
      <c r="A92" s="652"/>
      <c r="B92" s="655"/>
      <c r="C92" s="655"/>
      <c r="D92" s="655"/>
      <c r="E92" s="689"/>
      <c r="F92" s="93" t="s">
        <v>134</v>
      </c>
      <c r="G92" s="92">
        <f t="shared" si="21"/>
        <v>754.76767999999993</v>
      </c>
      <c r="H92" s="90">
        <v>0</v>
      </c>
      <c r="I92" s="90">
        <f>164.54568+441</f>
        <v>605.54567999999995</v>
      </c>
      <c r="J92" s="128">
        <v>149.22200000000001</v>
      </c>
      <c r="K92" s="90">
        <v>0</v>
      </c>
      <c r="L92" s="409">
        <v>0</v>
      </c>
      <c r="M92" s="90">
        <v>0</v>
      </c>
      <c r="N92" s="90">
        <v>0</v>
      </c>
      <c r="O92" s="90">
        <v>0</v>
      </c>
      <c r="P92" s="90">
        <v>0</v>
      </c>
    </row>
    <row r="93" spans="1:16" ht="22.5" hidden="1" x14ac:dyDescent="0.25">
      <c r="A93" s="653"/>
      <c r="B93" s="656"/>
      <c r="C93" s="656"/>
      <c r="D93" s="656"/>
      <c r="E93" s="690"/>
      <c r="F93" s="93" t="s">
        <v>84</v>
      </c>
      <c r="G93" s="92">
        <f t="shared" si="21"/>
        <v>858.37139000000002</v>
      </c>
      <c r="H93" s="90">
        <f>H90</f>
        <v>83.149389999999997</v>
      </c>
      <c r="I93" s="90">
        <f>I90</f>
        <v>626</v>
      </c>
      <c r="J93" s="128">
        <f>J90</f>
        <v>149.22200000000001</v>
      </c>
      <c r="K93" s="90">
        <v>0</v>
      </c>
      <c r="L93" s="409">
        <v>0</v>
      </c>
      <c r="M93" s="90">
        <v>0</v>
      </c>
      <c r="N93" s="90">
        <v>0</v>
      </c>
      <c r="O93" s="90">
        <v>0</v>
      </c>
      <c r="P93" s="90">
        <v>0</v>
      </c>
    </row>
    <row r="94" spans="1:16" hidden="1" x14ac:dyDescent="0.25">
      <c r="A94" s="651" t="s">
        <v>76</v>
      </c>
      <c r="B94" s="651" t="s">
        <v>131</v>
      </c>
      <c r="C94" s="651" t="s">
        <v>15</v>
      </c>
      <c r="D94" s="651" t="s">
        <v>168</v>
      </c>
      <c r="E94" s="688" t="s">
        <v>167</v>
      </c>
      <c r="F94" s="93" t="s">
        <v>100</v>
      </c>
      <c r="G94" s="92">
        <f t="shared" ref="G94:G99" si="22">I94+J94+K94+L94+M94</f>
        <v>36357.700000000004</v>
      </c>
      <c r="H94" s="90" t="s">
        <v>149</v>
      </c>
      <c r="I94" s="90">
        <f>I95+I96</f>
        <v>7147.7999999999993</v>
      </c>
      <c r="J94" s="128">
        <f>J95+J96</f>
        <v>6508.6</v>
      </c>
      <c r="K94" s="128">
        <f>K95+K96</f>
        <v>22701.300000000003</v>
      </c>
      <c r="L94" s="409">
        <v>0</v>
      </c>
      <c r="M94" s="90">
        <v>0</v>
      </c>
      <c r="N94" s="90">
        <v>0</v>
      </c>
      <c r="O94" s="90">
        <v>0</v>
      </c>
      <c r="P94" s="90">
        <v>0</v>
      </c>
    </row>
    <row r="95" spans="1:16" hidden="1" x14ac:dyDescent="0.25">
      <c r="A95" s="652"/>
      <c r="B95" s="652"/>
      <c r="C95" s="652"/>
      <c r="D95" s="652"/>
      <c r="E95" s="689"/>
      <c r="F95" s="93" t="s">
        <v>113</v>
      </c>
      <c r="G95" s="92">
        <f t="shared" si="22"/>
        <v>22144.400000000001</v>
      </c>
      <c r="H95" s="90" t="s">
        <v>149</v>
      </c>
      <c r="I95" s="90">
        <v>4541.7</v>
      </c>
      <c r="J95" s="128">
        <v>3902.5</v>
      </c>
      <c r="K95" s="90">
        <v>13700.2</v>
      </c>
      <c r="L95" s="409">
        <v>0</v>
      </c>
      <c r="M95" s="90">
        <v>0</v>
      </c>
      <c r="N95" s="90">
        <v>0</v>
      </c>
      <c r="O95" s="90">
        <v>0</v>
      </c>
      <c r="P95" s="90">
        <v>0</v>
      </c>
    </row>
    <row r="96" spans="1:16" ht="22.5" hidden="1" x14ac:dyDescent="0.25">
      <c r="A96" s="652"/>
      <c r="B96" s="652"/>
      <c r="C96" s="652"/>
      <c r="D96" s="652"/>
      <c r="E96" s="689"/>
      <c r="F96" s="93" t="s">
        <v>135</v>
      </c>
      <c r="G96" s="92">
        <f t="shared" si="22"/>
        <v>14213.3</v>
      </c>
      <c r="H96" s="90" t="s">
        <v>149</v>
      </c>
      <c r="I96" s="90">
        <v>2606.1</v>
      </c>
      <c r="J96" s="128">
        <v>2606.1</v>
      </c>
      <c r="K96" s="90">
        <v>9001.1</v>
      </c>
      <c r="L96" s="409">
        <v>0</v>
      </c>
      <c r="M96" s="90">
        <v>0</v>
      </c>
      <c r="N96" s="90">
        <v>0</v>
      </c>
      <c r="O96" s="90">
        <v>0</v>
      </c>
      <c r="P96" s="90">
        <v>0</v>
      </c>
    </row>
    <row r="97" spans="1:16" ht="22.5" hidden="1" x14ac:dyDescent="0.25">
      <c r="A97" s="652"/>
      <c r="B97" s="652"/>
      <c r="C97" s="652"/>
      <c r="D97" s="652"/>
      <c r="E97" s="689"/>
      <c r="F97" s="93" t="s">
        <v>112</v>
      </c>
      <c r="G97" s="92">
        <f t="shared" si="22"/>
        <v>14213.3</v>
      </c>
      <c r="H97" s="90" t="s">
        <v>149</v>
      </c>
      <c r="I97" s="90">
        <v>2606.1</v>
      </c>
      <c r="J97" s="128">
        <v>2606.1</v>
      </c>
      <c r="K97" s="90">
        <v>9001.1</v>
      </c>
      <c r="L97" s="409">
        <v>0</v>
      </c>
      <c r="M97" s="90">
        <v>0</v>
      </c>
      <c r="N97" s="90">
        <v>0</v>
      </c>
      <c r="O97" s="90">
        <v>0</v>
      </c>
      <c r="P97" s="90">
        <v>0</v>
      </c>
    </row>
    <row r="98" spans="1:16" ht="22.5" hidden="1" x14ac:dyDescent="0.25">
      <c r="A98" s="652"/>
      <c r="B98" s="652"/>
      <c r="C98" s="652"/>
      <c r="D98" s="652"/>
      <c r="E98" s="689"/>
      <c r="F98" s="93" t="s">
        <v>134</v>
      </c>
      <c r="G98" s="92">
        <f t="shared" si="22"/>
        <v>0</v>
      </c>
      <c r="H98" s="90" t="s">
        <v>149</v>
      </c>
      <c r="I98" s="90">
        <v>0</v>
      </c>
      <c r="J98" s="128">
        <v>0</v>
      </c>
      <c r="K98" s="90">
        <v>0</v>
      </c>
      <c r="L98" s="409">
        <v>0</v>
      </c>
      <c r="M98" s="90">
        <v>0</v>
      </c>
      <c r="N98" s="90">
        <v>0</v>
      </c>
      <c r="O98" s="90">
        <v>0</v>
      </c>
      <c r="P98" s="90">
        <v>0</v>
      </c>
    </row>
    <row r="99" spans="1:16" ht="33.75" hidden="1" x14ac:dyDescent="0.25">
      <c r="A99" s="653"/>
      <c r="B99" s="653"/>
      <c r="C99" s="653"/>
      <c r="D99" s="653"/>
      <c r="E99" s="690"/>
      <c r="F99" s="93" t="s">
        <v>80</v>
      </c>
      <c r="G99" s="92">
        <f t="shared" si="22"/>
        <v>14213.3</v>
      </c>
      <c r="H99" s="90" t="s">
        <v>149</v>
      </c>
      <c r="I99" s="90">
        <v>2606.1</v>
      </c>
      <c r="J99" s="128">
        <v>2606.1</v>
      </c>
      <c r="K99" s="90">
        <v>9001.1</v>
      </c>
      <c r="L99" s="409">
        <v>0</v>
      </c>
      <c r="M99" s="90">
        <v>0</v>
      </c>
      <c r="N99" s="90">
        <v>0</v>
      </c>
      <c r="O99" s="90">
        <v>0</v>
      </c>
      <c r="P99" s="90">
        <v>0</v>
      </c>
    </row>
    <row r="100" spans="1:16" ht="27" hidden="1" customHeight="1" x14ac:dyDescent="0.25">
      <c r="A100" s="4" t="s">
        <v>76</v>
      </c>
      <c r="B100" s="5" t="s">
        <v>131</v>
      </c>
      <c r="C100" s="5" t="s">
        <v>16</v>
      </c>
      <c r="D100" s="5"/>
      <c r="E100" s="691" t="s">
        <v>83</v>
      </c>
      <c r="F100" s="692"/>
      <c r="G100" s="92">
        <f>SUM(G101,G107,G112,G120)</f>
        <v>17784.932869999997</v>
      </c>
      <c r="H100" s="92">
        <f>SUM(H101,H107,H112,H120)</f>
        <v>5801.3</v>
      </c>
      <c r="I100" s="92">
        <f>SUM(I101,I107,I112,I120)</f>
        <v>7022.7328700000007</v>
      </c>
      <c r="J100" s="92">
        <f t="shared" ref="J100:P100" si="23">SUM(J101,J107,J112,J120)</f>
        <v>2819.7</v>
      </c>
      <c r="K100" s="92">
        <f t="shared" si="23"/>
        <v>2141.1999999999998</v>
      </c>
      <c r="L100" s="407">
        <f t="shared" si="23"/>
        <v>0</v>
      </c>
      <c r="M100" s="92">
        <f t="shared" si="23"/>
        <v>0</v>
      </c>
      <c r="N100" s="92">
        <f t="shared" si="23"/>
        <v>0</v>
      </c>
      <c r="O100" s="92">
        <f t="shared" si="23"/>
        <v>0</v>
      </c>
      <c r="P100" s="92">
        <f t="shared" si="23"/>
        <v>0</v>
      </c>
    </row>
    <row r="101" spans="1:16" hidden="1" x14ac:dyDescent="0.25">
      <c r="A101" s="651" t="s">
        <v>76</v>
      </c>
      <c r="B101" s="654" t="s">
        <v>131</v>
      </c>
      <c r="C101" s="654" t="s">
        <v>16</v>
      </c>
      <c r="D101" s="654" t="s">
        <v>15</v>
      </c>
      <c r="E101" s="688" t="s">
        <v>298</v>
      </c>
      <c r="F101" s="93" t="s">
        <v>100</v>
      </c>
      <c r="G101" s="92">
        <f t="shared" si="19"/>
        <v>4766.3557899999996</v>
      </c>
      <c r="H101" s="90">
        <v>689.52</v>
      </c>
      <c r="I101" s="90">
        <f>I102+I103</f>
        <v>4076.8357900000001</v>
      </c>
      <c r="J101" s="128">
        <f>J102+J103</f>
        <v>0</v>
      </c>
      <c r="K101" s="90">
        <v>0</v>
      </c>
      <c r="L101" s="409">
        <v>0</v>
      </c>
      <c r="M101" s="90">
        <v>0</v>
      </c>
      <c r="N101" s="90">
        <v>0</v>
      </c>
      <c r="O101" s="90">
        <v>0</v>
      </c>
      <c r="P101" s="90">
        <v>0</v>
      </c>
    </row>
    <row r="102" spans="1:16" hidden="1" x14ac:dyDescent="0.25">
      <c r="A102" s="652"/>
      <c r="B102" s="655"/>
      <c r="C102" s="655"/>
      <c r="D102" s="655"/>
      <c r="E102" s="689"/>
      <c r="F102" s="93" t="s">
        <v>113</v>
      </c>
      <c r="G102" s="92">
        <f t="shared" si="19"/>
        <v>668.61009999999999</v>
      </c>
      <c r="H102" s="90">
        <v>475.71010000000001</v>
      </c>
      <c r="I102" s="90">
        <v>192.9</v>
      </c>
      <c r="J102" s="128">
        <v>0</v>
      </c>
      <c r="K102" s="90">
        <v>0</v>
      </c>
      <c r="L102" s="409">
        <v>0</v>
      </c>
      <c r="M102" s="90">
        <v>0</v>
      </c>
      <c r="N102" s="90">
        <v>0</v>
      </c>
      <c r="O102" s="90">
        <v>0</v>
      </c>
      <c r="P102" s="90">
        <v>0</v>
      </c>
    </row>
    <row r="103" spans="1:16" ht="22.5" hidden="1" x14ac:dyDescent="0.25">
      <c r="A103" s="652"/>
      <c r="B103" s="655"/>
      <c r="C103" s="655"/>
      <c r="D103" s="655"/>
      <c r="E103" s="689"/>
      <c r="F103" s="93" t="s">
        <v>135</v>
      </c>
      <c r="G103" s="92">
        <f t="shared" si="19"/>
        <v>4097.7459099999996</v>
      </c>
      <c r="H103" s="90">
        <f>H104+H105</f>
        <v>213.81012000000001</v>
      </c>
      <c r="I103" s="90">
        <f>I104+I105</f>
        <v>3883.93579</v>
      </c>
      <c r="J103" s="128">
        <f>J104+J105</f>
        <v>0</v>
      </c>
      <c r="K103" s="90">
        <v>0</v>
      </c>
      <c r="L103" s="409">
        <v>0</v>
      </c>
      <c r="M103" s="90">
        <v>0</v>
      </c>
      <c r="N103" s="90">
        <v>0</v>
      </c>
      <c r="O103" s="90">
        <v>0</v>
      </c>
      <c r="P103" s="90">
        <v>0</v>
      </c>
    </row>
    <row r="104" spans="1:16" ht="22.5" hidden="1" x14ac:dyDescent="0.25">
      <c r="A104" s="652"/>
      <c r="B104" s="655"/>
      <c r="C104" s="655"/>
      <c r="D104" s="655"/>
      <c r="E104" s="689"/>
      <c r="F104" s="93" t="s">
        <v>112</v>
      </c>
      <c r="G104" s="92">
        <f t="shared" si="19"/>
        <v>259.05826999999999</v>
      </c>
      <c r="H104" s="90">
        <v>213.81012000000001</v>
      </c>
      <c r="I104" s="90">
        <v>45.248150000000003</v>
      </c>
      <c r="J104" s="128">
        <v>0</v>
      </c>
      <c r="K104" s="90">
        <v>0</v>
      </c>
      <c r="L104" s="409">
        <v>0</v>
      </c>
      <c r="M104" s="90">
        <v>0</v>
      </c>
      <c r="N104" s="90">
        <v>0</v>
      </c>
      <c r="O104" s="90">
        <v>0</v>
      </c>
      <c r="P104" s="90">
        <v>0</v>
      </c>
    </row>
    <row r="105" spans="1:16" ht="22.5" hidden="1" x14ac:dyDescent="0.25">
      <c r="A105" s="652"/>
      <c r="B105" s="655"/>
      <c r="C105" s="655"/>
      <c r="D105" s="655"/>
      <c r="E105" s="689"/>
      <c r="F105" s="93" t="s">
        <v>134</v>
      </c>
      <c r="G105" s="92">
        <f t="shared" si="19"/>
        <v>3838.6876400000001</v>
      </c>
      <c r="H105" s="90">
        <v>0</v>
      </c>
      <c r="I105" s="90">
        <v>3838.6876400000001</v>
      </c>
      <c r="J105" s="128">
        <v>0</v>
      </c>
      <c r="K105" s="90">
        <v>0</v>
      </c>
      <c r="L105" s="409">
        <v>0</v>
      </c>
      <c r="M105" s="90">
        <v>0</v>
      </c>
      <c r="N105" s="90">
        <v>0</v>
      </c>
      <c r="O105" s="90">
        <v>0</v>
      </c>
      <c r="P105" s="90">
        <v>0</v>
      </c>
    </row>
    <row r="106" spans="1:16" ht="22.5" hidden="1" x14ac:dyDescent="0.25">
      <c r="A106" s="653"/>
      <c r="B106" s="656"/>
      <c r="C106" s="656"/>
      <c r="D106" s="656"/>
      <c r="E106" s="690"/>
      <c r="F106" s="93" t="s">
        <v>264</v>
      </c>
      <c r="G106" s="92">
        <f t="shared" si="19"/>
        <v>4097.7459099999996</v>
      </c>
      <c r="H106" s="90">
        <f>H103</f>
        <v>213.81012000000001</v>
      </c>
      <c r="I106" s="90">
        <f>I103</f>
        <v>3883.93579</v>
      </c>
      <c r="J106" s="128">
        <f>J103</f>
        <v>0</v>
      </c>
      <c r="K106" s="90">
        <v>0</v>
      </c>
      <c r="L106" s="409">
        <v>0</v>
      </c>
      <c r="M106" s="90">
        <v>0</v>
      </c>
      <c r="N106" s="90">
        <v>0</v>
      </c>
      <c r="O106" s="90">
        <v>0</v>
      </c>
      <c r="P106" s="90">
        <v>0</v>
      </c>
    </row>
    <row r="107" spans="1:16" hidden="1" x14ac:dyDescent="0.25">
      <c r="A107" s="651" t="s">
        <v>76</v>
      </c>
      <c r="B107" s="654" t="s">
        <v>131</v>
      </c>
      <c r="C107" s="654" t="s">
        <v>16</v>
      </c>
      <c r="D107" s="654" t="s">
        <v>16</v>
      </c>
      <c r="E107" s="688" t="s">
        <v>304</v>
      </c>
      <c r="F107" s="93" t="s">
        <v>100</v>
      </c>
      <c r="G107" s="92">
        <f t="shared" si="19"/>
        <v>5742.7400000000007</v>
      </c>
      <c r="H107" s="90">
        <f>H109</f>
        <v>3122.31</v>
      </c>
      <c r="I107" s="90">
        <f>SUM(I109,I108)</f>
        <v>1499.13</v>
      </c>
      <c r="J107" s="128">
        <f>SUM(J109,J108)</f>
        <v>1121.3</v>
      </c>
      <c r="K107" s="90">
        <v>0</v>
      </c>
      <c r="L107" s="409">
        <v>0</v>
      </c>
      <c r="M107" s="90">
        <v>0</v>
      </c>
      <c r="N107" s="90">
        <v>0</v>
      </c>
      <c r="O107" s="90">
        <v>0</v>
      </c>
      <c r="P107" s="90">
        <v>0</v>
      </c>
    </row>
    <row r="108" spans="1:16" hidden="1" x14ac:dyDescent="0.25">
      <c r="A108" s="652"/>
      <c r="B108" s="655"/>
      <c r="C108" s="655"/>
      <c r="D108" s="655"/>
      <c r="E108" s="689"/>
      <c r="F108" s="93" t="s">
        <v>113</v>
      </c>
      <c r="G108" s="92">
        <f t="shared" si="19"/>
        <v>0</v>
      </c>
      <c r="H108" s="90">
        <v>0</v>
      </c>
      <c r="I108" s="90">
        <v>0</v>
      </c>
      <c r="J108" s="128">
        <v>0</v>
      </c>
      <c r="K108" s="90">
        <v>0</v>
      </c>
      <c r="L108" s="409">
        <v>0</v>
      </c>
      <c r="M108" s="90">
        <v>0</v>
      </c>
      <c r="N108" s="90">
        <v>0</v>
      </c>
      <c r="O108" s="90">
        <v>0</v>
      </c>
      <c r="P108" s="90">
        <v>0</v>
      </c>
    </row>
    <row r="109" spans="1:16" ht="22.5" hidden="1" x14ac:dyDescent="0.25">
      <c r="A109" s="652"/>
      <c r="B109" s="655"/>
      <c r="C109" s="655"/>
      <c r="D109" s="655"/>
      <c r="E109" s="689"/>
      <c r="F109" s="93" t="s">
        <v>135</v>
      </c>
      <c r="G109" s="92">
        <f t="shared" si="19"/>
        <v>5742.7400000000007</v>
      </c>
      <c r="H109" s="90">
        <f>3125.63-1.92-1.4</f>
        <v>3122.31</v>
      </c>
      <c r="I109" s="90">
        <v>1499.13</v>
      </c>
      <c r="J109" s="128">
        <f>J110</f>
        <v>1121.3</v>
      </c>
      <c r="K109" s="90">
        <v>0</v>
      </c>
      <c r="L109" s="409">
        <v>0</v>
      </c>
      <c r="M109" s="90">
        <v>0</v>
      </c>
      <c r="N109" s="90">
        <v>0</v>
      </c>
      <c r="O109" s="90">
        <v>0</v>
      </c>
      <c r="P109" s="90">
        <v>0</v>
      </c>
    </row>
    <row r="110" spans="1:16" ht="51.75" hidden="1" customHeight="1" x14ac:dyDescent="0.25">
      <c r="A110" s="653"/>
      <c r="B110" s="656"/>
      <c r="C110" s="656"/>
      <c r="D110" s="656"/>
      <c r="E110" s="690"/>
      <c r="F110" s="93" t="s">
        <v>188</v>
      </c>
      <c r="G110" s="92">
        <f t="shared" si="19"/>
        <v>5742.9400000000005</v>
      </c>
      <c r="H110" s="90">
        <f>3125.63-1.92-1.2</f>
        <v>3122.51</v>
      </c>
      <c r="I110" s="90">
        <v>1499.13</v>
      </c>
      <c r="J110" s="128">
        <v>1121.3</v>
      </c>
      <c r="K110" s="90">
        <v>0</v>
      </c>
      <c r="L110" s="409">
        <v>0</v>
      </c>
      <c r="M110" s="90">
        <v>0</v>
      </c>
      <c r="N110" s="90">
        <v>0</v>
      </c>
      <c r="O110" s="90">
        <v>0</v>
      </c>
      <c r="P110" s="90">
        <v>0</v>
      </c>
    </row>
    <row r="111" spans="1:16" hidden="1" x14ac:dyDescent="0.25">
      <c r="A111" s="651" t="s">
        <v>76</v>
      </c>
      <c r="B111" s="654" t="s">
        <v>131</v>
      </c>
      <c r="C111" s="654" t="s">
        <v>16</v>
      </c>
      <c r="D111" s="654" t="s">
        <v>17</v>
      </c>
      <c r="E111" s="688" t="s">
        <v>85</v>
      </c>
      <c r="F111" s="93" t="s">
        <v>100</v>
      </c>
      <c r="G111" s="92">
        <f>J111+K111+L111+M111</f>
        <v>3839.6</v>
      </c>
      <c r="H111" s="90">
        <f t="shared" ref="H111:P111" si="24">H112</f>
        <v>1900</v>
      </c>
      <c r="I111" s="90">
        <f t="shared" si="24"/>
        <v>1416.84</v>
      </c>
      <c r="J111" s="128">
        <f t="shared" si="24"/>
        <v>1698.4</v>
      </c>
      <c r="K111" s="90">
        <f>K112</f>
        <v>2141.1999999999998</v>
      </c>
      <c r="L111" s="409">
        <f t="shared" si="24"/>
        <v>0</v>
      </c>
      <c r="M111" s="90">
        <f t="shared" si="24"/>
        <v>0</v>
      </c>
      <c r="N111" s="90">
        <f t="shared" si="24"/>
        <v>0</v>
      </c>
      <c r="O111" s="90">
        <f t="shared" si="24"/>
        <v>0</v>
      </c>
      <c r="P111" s="90">
        <f t="shared" si="24"/>
        <v>0</v>
      </c>
    </row>
    <row r="112" spans="1:16" ht="22.5" hidden="1" customHeight="1" x14ac:dyDescent="0.25">
      <c r="A112" s="652"/>
      <c r="B112" s="655"/>
      <c r="C112" s="655"/>
      <c r="D112" s="655"/>
      <c r="E112" s="689"/>
      <c r="F112" s="93" t="s">
        <v>135</v>
      </c>
      <c r="G112" s="92">
        <f>H112+I112+J112+K112+L112+M112</f>
        <v>7156.44</v>
      </c>
      <c r="H112" s="90">
        <f>1500+120+30+45+100+35+70</f>
        <v>1900</v>
      </c>
      <c r="I112" s="90">
        <v>1416.84</v>
      </c>
      <c r="J112" s="128">
        <f>J113</f>
        <v>1698.4</v>
      </c>
      <c r="K112" s="90">
        <f>K113</f>
        <v>2141.1999999999998</v>
      </c>
      <c r="L112" s="409">
        <v>0</v>
      </c>
      <c r="M112" s="90">
        <v>0</v>
      </c>
      <c r="N112" s="90">
        <v>0</v>
      </c>
      <c r="O112" s="90">
        <v>0</v>
      </c>
      <c r="P112" s="90">
        <v>0</v>
      </c>
    </row>
    <row r="113" spans="1:16" ht="22.5" hidden="1" x14ac:dyDescent="0.25">
      <c r="A113" s="653"/>
      <c r="B113" s="656"/>
      <c r="C113" s="656"/>
      <c r="D113" s="656"/>
      <c r="E113" s="690"/>
      <c r="F113" s="93" t="s">
        <v>188</v>
      </c>
      <c r="G113" s="92">
        <f>H113+I113+J113+K113+L113+M113</f>
        <v>7156.44</v>
      </c>
      <c r="H113" s="90">
        <v>1900</v>
      </c>
      <c r="I113" s="90">
        <v>1416.84</v>
      </c>
      <c r="J113" s="128">
        <v>1698.4</v>
      </c>
      <c r="K113" s="90">
        <v>2141.1999999999998</v>
      </c>
      <c r="L113" s="409">
        <v>0</v>
      </c>
      <c r="M113" s="90">
        <v>0</v>
      </c>
      <c r="N113" s="90">
        <v>0</v>
      </c>
      <c r="O113" s="90">
        <v>0</v>
      </c>
      <c r="P113" s="90">
        <v>0</v>
      </c>
    </row>
    <row r="114" spans="1:16" hidden="1" x14ac:dyDescent="0.25">
      <c r="A114" s="651" t="s">
        <v>76</v>
      </c>
      <c r="B114" s="654" t="s">
        <v>131</v>
      </c>
      <c r="C114" s="654" t="s">
        <v>16</v>
      </c>
      <c r="D114" s="654" t="s">
        <v>18</v>
      </c>
      <c r="E114" s="688" t="s">
        <v>86</v>
      </c>
      <c r="F114" s="93" t="s">
        <v>100</v>
      </c>
      <c r="G114" s="92">
        <f t="shared" ref="G114:G119" si="25">J114+K114+L114+M114</f>
        <v>0</v>
      </c>
      <c r="H114" s="90" t="s">
        <v>149</v>
      </c>
      <c r="I114" s="90">
        <f t="shared" ref="I114:P114" si="26">I115</f>
        <v>0</v>
      </c>
      <c r="J114" s="128">
        <f t="shared" si="26"/>
        <v>0</v>
      </c>
      <c r="K114" s="90">
        <f t="shared" si="26"/>
        <v>0</v>
      </c>
      <c r="L114" s="409">
        <f t="shared" si="26"/>
        <v>0</v>
      </c>
      <c r="M114" s="90">
        <f t="shared" si="26"/>
        <v>0</v>
      </c>
      <c r="N114" s="90">
        <f t="shared" si="26"/>
        <v>0</v>
      </c>
      <c r="O114" s="90">
        <f t="shared" si="26"/>
        <v>0</v>
      </c>
      <c r="P114" s="90">
        <f t="shared" si="26"/>
        <v>0</v>
      </c>
    </row>
    <row r="115" spans="1:16" ht="22.5" hidden="1" customHeight="1" x14ac:dyDescent="0.25">
      <c r="A115" s="652"/>
      <c r="B115" s="655"/>
      <c r="C115" s="655"/>
      <c r="D115" s="655"/>
      <c r="E115" s="689"/>
      <c r="F115" s="93" t="s">
        <v>135</v>
      </c>
      <c r="G115" s="92">
        <f t="shared" si="25"/>
        <v>0</v>
      </c>
      <c r="H115" s="90" t="s">
        <v>149</v>
      </c>
      <c r="I115" s="90">
        <v>0</v>
      </c>
      <c r="J115" s="128">
        <v>0</v>
      </c>
      <c r="K115" s="90">
        <v>0</v>
      </c>
      <c r="L115" s="409">
        <v>0</v>
      </c>
      <c r="M115" s="90">
        <v>0</v>
      </c>
      <c r="N115" s="90">
        <v>0</v>
      </c>
      <c r="O115" s="90">
        <v>0</v>
      </c>
      <c r="P115" s="90">
        <v>0</v>
      </c>
    </row>
    <row r="116" spans="1:16" ht="36" hidden="1" customHeight="1" x14ac:dyDescent="0.25">
      <c r="A116" s="653"/>
      <c r="B116" s="656"/>
      <c r="C116" s="656"/>
      <c r="D116" s="656"/>
      <c r="E116" s="690"/>
      <c r="F116" s="93" t="s">
        <v>188</v>
      </c>
      <c r="G116" s="92">
        <f t="shared" si="25"/>
        <v>0</v>
      </c>
      <c r="H116" s="90" t="s">
        <v>149</v>
      </c>
      <c r="I116" s="90">
        <v>0</v>
      </c>
      <c r="J116" s="128">
        <v>0</v>
      </c>
      <c r="K116" s="90">
        <v>0</v>
      </c>
      <c r="L116" s="409">
        <v>0</v>
      </c>
      <c r="M116" s="90">
        <v>0</v>
      </c>
      <c r="N116" s="90">
        <v>0</v>
      </c>
      <c r="O116" s="90">
        <v>0</v>
      </c>
      <c r="P116" s="90">
        <v>0</v>
      </c>
    </row>
    <row r="117" spans="1:16" hidden="1" x14ac:dyDescent="0.25">
      <c r="A117" s="651" t="s">
        <v>76</v>
      </c>
      <c r="B117" s="654" t="s">
        <v>131</v>
      </c>
      <c r="C117" s="654" t="s">
        <v>16</v>
      </c>
      <c r="D117" s="654" t="s">
        <v>25</v>
      </c>
      <c r="E117" s="688" t="s">
        <v>87</v>
      </c>
      <c r="F117" s="93" t="s">
        <v>100</v>
      </c>
      <c r="G117" s="92">
        <f t="shared" si="25"/>
        <v>0</v>
      </c>
      <c r="H117" s="90" t="s">
        <v>149</v>
      </c>
      <c r="I117" s="90" t="s">
        <v>149</v>
      </c>
      <c r="J117" s="128">
        <f t="shared" ref="J117:P117" si="27">J118</f>
        <v>0</v>
      </c>
      <c r="K117" s="90">
        <f t="shared" si="27"/>
        <v>0</v>
      </c>
      <c r="L117" s="409">
        <f t="shared" si="27"/>
        <v>0</v>
      </c>
      <c r="M117" s="90">
        <f t="shared" si="27"/>
        <v>0</v>
      </c>
      <c r="N117" s="90">
        <f t="shared" si="27"/>
        <v>0</v>
      </c>
      <c r="O117" s="90">
        <f t="shared" si="27"/>
        <v>0</v>
      </c>
      <c r="P117" s="90">
        <f t="shared" si="27"/>
        <v>0</v>
      </c>
    </row>
    <row r="118" spans="1:16" ht="22.5" hidden="1" customHeight="1" x14ac:dyDescent="0.25">
      <c r="A118" s="652"/>
      <c r="B118" s="655"/>
      <c r="C118" s="655"/>
      <c r="D118" s="655"/>
      <c r="E118" s="689"/>
      <c r="F118" s="93" t="s">
        <v>135</v>
      </c>
      <c r="G118" s="92">
        <f t="shared" si="25"/>
        <v>0</v>
      </c>
      <c r="H118" s="90" t="s">
        <v>149</v>
      </c>
      <c r="I118" s="90" t="s">
        <v>149</v>
      </c>
      <c r="J118" s="128">
        <v>0</v>
      </c>
      <c r="K118" s="90">
        <v>0</v>
      </c>
      <c r="L118" s="409">
        <v>0</v>
      </c>
      <c r="M118" s="90">
        <v>0</v>
      </c>
      <c r="N118" s="90">
        <v>0</v>
      </c>
      <c r="O118" s="90">
        <v>0</v>
      </c>
      <c r="P118" s="90">
        <v>0</v>
      </c>
    </row>
    <row r="119" spans="1:16" ht="32.25" hidden="1" customHeight="1" x14ac:dyDescent="0.25">
      <c r="A119" s="653"/>
      <c r="B119" s="656"/>
      <c r="C119" s="656"/>
      <c r="D119" s="656"/>
      <c r="E119" s="690"/>
      <c r="F119" s="93" t="s">
        <v>188</v>
      </c>
      <c r="G119" s="92">
        <f t="shared" si="25"/>
        <v>0</v>
      </c>
      <c r="H119" s="90" t="s">
        <v>149</v>
      </c>
      <c r="I119" s="90" t="s">
        <v>149</v>
      </c>
      <c r="J119" s="128">
        <v>0</v>
      </c>
      <c r="K119" s="90">
        <v>0</v>
      </c>
      <c r="L119" s="409">
        <v>0</v>
      </c>
      <c r="M119" s="90">
        <v>0</v>
      </c>
      <c r="N119" s="90">
        <v>0</v>
      </c>
      <c r="O119" s="90">
        <v>0</v>
      </c>
      <c r="P119" s="90">
        <v>0</v>
      </c>
    </row>
    <row r="120" spans="1:16" hidden="1" x14ac:dyDescent="0.25">
      <c r="A120" s="651" t="s">
        <v>76</v>
      </c>
      <c r="B120" s="654" t="s">
        <v>131</v>
      </c>
      <c r="C120" s="654" t="s">
        <v>16</v>
      </c>
      <c r="D120" s="654" t="s">
        <v>24</v>
      </c>
      <c r="E120" s="688" t="s">
        <v>88</v>
      </c>
      <c r="F120" s="93" t="s">
        <v>100</v>
      </c>
      <c r="G120" s="92">
        <f t="shared" ref="G120:G151" si="28">H120+I120+J120+K120+L120+M120</f>
        <v>119.39708</v>
      </c>
      <c r="H120" s="90">
        <v>89.47</v>
      </c>
      <c r="I120" s="90">
        <f>I121+I122</f>
        <v>29.92708</v>
      </c>
      <c r="J120" s="128">
        <f>J121+J122</f>
        <v>0</v>
      </c>
      <c r="K120" s="90">
        <v>0</v>
      </c>
      <c r="L120" s="409">
        <v>0</v>
      </c>
      <c r="M120" s="90">
        <v>0</v>
      </c>
      <c r="N120" s="90">
        <v>0</v>
      </c>
      <c r="O120" s="90">
        <v>0</v>
      </c>
      <c r="P120" s="90">
        <v>0</v>
      </c>
    </row>
    <row r="121" spans="1:16" hidden="1" x14ac:dyDescent="0.25">
      <c r="A121" s="652"/>
      <c r="B121" s="655"/>
      <c r="C121" s="655"/>
      <c r="D121" s="655"/>
      <c r="E121" s="689"/>
      <c r="F121" s="93" t="s">
        <v>113</v>
      </c>
      <c r="G121" s="92">
        <f t="shared" si="28"/>
        <v>73.798109999999994</v>
      </c>
      <c r="H121" s="90">
        <v>49.998109999999997</v>
      </c>
      <c r="I121" s="90">
        <v>23.8</v>
      </c>
      <c r="J121" s="128">
        <v>0</v>
      </c>
      <c r="K121" s="90">
        <v>0</v>
      </c>
      <c r="L121" s="409">
        <v>0</v>
      </c>
      <c r="M121" s="90">
        <v>0</v>
      </c>
      <c r="N121" s="90">
        <v>0</v>
      </c>
      <c r="O121" s="90">
        <v>0</v>
      </c>
      <c r="P121" s="90">
        <v>0</v>
      </c>
    </row>
    <row r="122" spans="1:16" ht="22.5" hidden="1" x14ac:dyDescent="0.25">
      <c r="A122" s="652"/>
      <c r="B122" s="655"/>
      <c r="C122" s="655"/>
      <c r="D122" s="655"/>
      <c r="E122" s="689"/>
      <c r="F122" s="93" t="s">
        <v>135</v>
      </c>
      <c r="G122" s="92">
        <f t="shared" si="28"/>
        <v>45.598970000000001</v>
      </c>
      <c r="H122" s="90">
        <f>H123+H124</f>
        <v>39.471890000000002</v>
      </c>
      <c r="I122" s="90">
        <f>I123+I124</f>
        <v>6.1270800000000003</v>
      </c>
      <c r="J122" s="128">
        <f>J123+J124</f>
        <v>0</v>
      </c>
      <c r="K122" s="90">
        <v>0</v>
      </c>
      <c r="L122" s="409">
        <v>0</v>
      </c>
      <c r="M122" s="90">
        <v>0</v>
      </c>
      <c r="N122" s="90">
        <v>0</v>
      </c>
      <c r="O122" s="90">
        <v>0</v>
      </c>
      <c r="P122" s="90">
        <v>0</v>
      </c>
    </row>
    <row r="123" spans="1:16" ht="22.5" hidden="1" x14ac:dyDescent="0.25">
      <c r="A123" s="652"/>
      <c r="B123" s="655"/>
      <c r="C123" s="655"/>
      <c r="D123" s="655"/>
      <c r="E123" s="689"/>
      <c r="F123" s="93" t="s">
        <v>112</v>
      </c>
      <c r="G123" s="92">
        <f t="shared" si="28"/>
        <v>28.054609999999997</v>
      </c>
      <c r="H123" s="90">
        <v>22.471889999999998</v>
      </c>
      <c r="I123" s="90">
        <v>5.5827200000000001</v>
      </c>
      <c r="J123" s="128">
        <v>0</v>
      </c>
      <c r="K123" s="90">
        <v>0</v>
      </c>
      <c r="L123" s="409">
        <v>0</v>
      </c>
      <c r="M123" s="90">
        <v>0</v>
      </c>
      <c r="N123" s="90">
        <v>0</v>
      </c>
      <c r="O123" s="90">
        <v>0</v>
      </c>
      <c r="P123" s="90">
        <v>0</v>
      </c>
    </row>
    <row r="124" spans="1:16" ht="22.5" hidden="1" x14ac:dyDescent="0.25">
      <c r="A124" s="652"/>
      <c r="B124" s="655"/>
      <c r="C124" s="655"/>
      <c r="D124" s="655"/>
      <c r="E124" s="689"/>
      <c r="F124" s="93" t="s">
        <v>134</v>
      </c>
      <c r="G124" s="92">
        <f t="shared" si="28"/>
        <v>17.544360000000001</v>
      </c>
      <c r="H124" s="90">
        <v>17</v>
      </c>
      <c r="I124" s="90">
        <v>0.54435999999999996</v>
      </c>
      <c r="J124" s="128">
        <v>0</v>
      </c>
      <c r="K124" s="90">
        <v>0</v>
      </c>
      <c r="L124" s="409">
        <v>0</v>
      </c>
      <c r="M124" s="90">
        <v>0</v>
      </c>
      <c r="N124" s="90">
        <v>0</v>
      </c>
      <c r="O124" s="90">
        <v>0</v>
      </c>
      <c r="P124" s="90">
        <v>0</v>
      </c>
    </row>
    <row r="125" spans="1:16" ht="22.5" hidden="1" x14ac:dyDescent="0.25">
      <c r="A125" s="653"/>
      <c r="B125" s="656"/>
      <c r="C125" s="656"/>
      <c r="D125" s="656"/>
      <c r="E125" s="690"/>
      <c r="F125" s="93" t="s">
        <v>188</v>
      </c>
      <c r="G125" s="92">
        <f t="shared" si="28"/>
        <v>45.598970000000001</v>
      </c>
      <c r="H125" s="90">
        <f>H122</f>
        <v>39.471890000000002</v>
      </c>
      <c r="I125" s="90">
        <f>I122</f>
        <v>6.1270800000000003</v>
      </c>
      <c r="J125" s="128">
        <f>J122</f>
        <v>0</v>
      </c>
      <c r="K125" s="90">
        <v>0</v>
      </c>
      <c r="L125" s="409">
        <v>0</v>
      </c>
      <c r="M125" s="90">
        <v>0</v>
      </c>
      <c r="N125" s="90">
        <v>0</v>
      </c>
      <c r="O125" s="90">
        <v>0</v>
      </c>
      <c r="P125" s="90">
        <v>0</v>
      </c>
    </row>
    <row r="126" spans="1:16" ht="27" hidden="1" customHeight="1" x14ac:dyDescent="0.25">
      <c r="A126" s="4" t="s">
        <v>76</v>
      </c>
      <c r="B126" s="5" t="s">
        <v>131</v>
      </c>
      <c r="C126" s="5" t="s">
        <v>17</v>
      </c>
      <c r="D126" s="5"/>
      <c r="E126" s="671" t="s">
        <v>89</v>
      </c>
      <c r="F126" s="672"/>
      <c r="G126" s="92">
        <f t="shared" si="28"/>
        <v>4480.6141599999992</v>
      </c>
      <c r="H126" s="92">
        <f>SUM(H127,H134,H137,H139)</f>
        <v>1937.2496000000001</v>
      </c>
      <c r="I126" s="92">
        <f>SUM(I127,I134,I137,I139,I145)</f>
        <v>1446.4645599999999</v>
      </c>
      <c r="J126" s="127">
        <f>SUM(J127,J134,J137,J139)</f>
        <v>910.5</v>
      </c>
      <c r="K126" s="127">
        <f>SUM(K127,K134,K137,K139)</f>
        <v>186.4</v>
      </c>
      <c r="L126" s="407">
        <v>0</v>
      </c>
      <c r="M126" s="92">
        <v>0</v>
      </c>
      <c r="N126" s="92">
        <v>0</v>
      </c>
      <c r="O126" s="92">
        <v>0</v>
      </c>
      <c r="P126" s="92">
        <v>0</v>
      </c>
    </row>
    <row r="127" spans="1:16" hidden="1" x14ac:dyDescent="0.25">
      <c r="A127" s="651" t="s">
        <v>76</v>
      </c>
      <c r="B127" s="654" t="s">
        <v>131</v>
      </c>
      <c r="C127" s="654" t="s">
        <v>17</v>
      </c>
      <c r="D127" s="654" t="s">
        <v>15</v>
      </c>
      <c r="E127" s="688" t="s">
        <v>90</v>
      </c>
      <c r="F127" s="93" t="s">
        <v>100</v>
      </c>
      <c r="G127" s="92">
        <f t="shared" si="28"/>
        <v>498.6</v>
      </c>
      <c r="H127" s="90">
        <v>150</v>
      </c>
      <c r="I127" s="90">
        <f>I128+I129</f>
        <v>188.1</v>
      </c>
      <c r="J127" s="128">
        <f>J128+J129</f>
        <v>160.5</v>
      </c>
      <c r="K127" s="90">
        <v>0</v>
      </c>
      <c r="L127" s="409">
        <v>0</v>
      </c>
      <c r="M127" s="90">
        <v>0</v>
      </c>
      <c r="N127" s="90">
        <v>0</v>
      </c>
      <c r="O127" s="90">
        <v>0</v>
      </c>
      <c r="P127" s="90">
        <v>0</v>
      </c>
    </row>
    <row r="128" spans="1:16" hidden="1" x14ac:dyDescent="0.25">
      <c r="A128" s="652"/>
      <c r="B128" s="655"/>
      <c r="C128" s="655"/>
      <c r="D128" s="655"/>
      <c r="E128" s="689"/>
      <c r="F128" s="93" t="s">
        <v>113</v>
      </c>
      <c r="G128" s="92">
        <f t="shared" si="28"/>
        <v>50.899369999999998</v>
      </c>
      <c r="H128" s="90">
        <f>69.99874/2</f>
        <v>34.999369999999999</v>
      </c>
      <c r="I128" s="90">
        <v>15.9</v>
      </c>
      <c r="J128" s="128">
        <v>0</v>
      </c>
      <c r="K128" s="90">
        <v>0</v>
      </c>
      <c r="L128" s="409">
        <v>0</v>
      </c>
      <c r="M128" s="90">
        <v>0</v>
      </c>
      <c r="N128" s="90">
        <v>0</v>
      </c>
      <c r="O128" s="90">
        <v>0</v>
      </c>
      <c r="P128" s="90">
        <v>0</v>
      </c>
    </row>
    <row r="129" spans="1:16" ht="22.5" hidden="1" x14ac:dyDescent="0.25">
      <c r="A129" s="652"/>
      <c r="B129" s="655"/>
      <c r="C129" s="655"/>
      <c r="D129" s="655"/>
      <c r="E129" s="689"/>
      <c r="F129" s="93" t="s">
        <v>135</v>
      </c>
      <c r="G129" s="92">
        <f t="shared" si="28"/>
        <v>447.70062999999999</v>
      </c>
      <c r="H129" s="90">
        <f>H130+H131</f>
        <v>115.00063</v>
      </c>
      <c r="I129" s="90">
        <v>172.2</v>
      </c>
      <c r="J129" s="128">
        <f>J130+J131</f>
        <v>160.5</v>
      </c>
      <c r="K129" s="90">
        <v>0</v>
      </c>
      <c r="L129" s="409">
        <v>0</v>
      </c>
      <c r="M129" s="90">
        <v>0</v>
      </c>
      <c r="N129" s="90">
        <v>0</v>
      </c>
      <c r="O129" s="90">
        <v>0</v>
      </c>
      <c r="P129" s="90">
        <v>0</v>
      </c>
    </row>
    <row r="130" spans="1:16" ht="22.5" hidden="1" x14ac:dyDescent="0.25">
      <c r="A130" s="652"/>
      <c r="B130" s="655"/>
      <c r="C130" s="655"/>
      <c r="D130" s="655"/>
      <c r="E130" s="689"/>
      <c r="F130" s="93" t="s">
        <v>112</v>
      </c>
      <c r="G130" s="92">
        <f t="shared" si="28"/>
        <v>19.460259999999998</v>
      </c>
      <c r="H130" s="90">
        <f>31.46126/2</f>
        <v>15.73063</v>
      </c>
      <c r="I130" s="90">
        <v>3.7296299999999998</v>
      </c>
      <c r="J130" s="128">
        <v>0</v>
      </c>
      <c r="K130" s="90">
        <v>0</v>
      </c>
      <c r="L130" s="409">
        <v>0</v>
      </c>
      <c r="M130" s="90">
        <v>0</v>
      </c>
      <c r="N130" s="90">
        <v>0</v>
      </c>
      <c r="O130" s="90">
        <v>0</v>
      </c>
      <c r="P130" s="90">
        <v>0</v>
      </c>
    </row>
    <row r="131" spans="1:16" ht="22.5" hidden="1" x14ac:dyDescent="0.25">
      <c r="A131" s="652"/>
      <c r="B131" s="655"/>
      <c r="C131" s="655"/>
      <c r="D131" s="655"/>
      <c r="E131" s="689"/>
      <c r="F131" s="93" t="s">
        <v>134</v>
      </c>
      <c r="G131" s="92">
        <f t="shared" si="28"/>
        <v>428.24</v>
      </c>
      <c r="H131" s="90">
        <v>99.27</v>
      </c>
      <c r="I131" s="90">
        <v>168.47</v>
      </c>
      <c r="J131" s="128">
        <f>J132</f>
        <v>160.5</v>
      </c>
      <c r="K131" s="90">
        <v>0</v>
      </c>
      <c r="L131" s="409">
        <v>0</v>
      </c>
      <c r="M131" s="90">
        <v>0</v>
      </c>
      <c r="N131" s="90">
        <v>0</v>
      </c>
      <c r="O131" s="90">
        <v>0</v>
      </c>
      <c r="P131" s="90">
        <v>0</v>
      </c>
    </row>
    <row r="132" spans="1:16" ht="34.5" hidden="1" customHeight="1" x14ac:dyDescent="0.25">
      <c r="A132" s="653"/>
      <c r="B132" s="656"/>
      <c r="C132" s="656"/>
      <c r="D132" s="656"/>
      <c r="E132" s="690"/>
      <c r="F132" s="93" t="s">
        <v>188</v>
      </c>
      <c r="G132" s="92">
        <f t="shared" si="28"/>
        <v>447.70062999999999</v>
      </c>
      <c r="H132" s="90">
        <f>H129</f>
        <v>115.00063</v>
      </c>
      <c r="I132" s="90">
        <f>I129</f>
        <v>172.2</v>
      </c>
      <c r="J132" s="128">
        <v>160.5</v>
      </c>
      <c r="K132" s="90">
        <v>0</v>
      </c>
      <c r="L132" s="409">
        <v>0</v>
      </c>
      <c r="M132" s="90">
        <v>0</v>
      </c>
      <c r="N132" s="90">
        <v>0</v>
      </c>
      <c r="O132" s="90">
        <v>0</v>
      </c>
      <c r="P132" s="90">
        <v>0</v>
      </c>
    </row>
    <row r="133" spans="1:16" ht="16.5" hidden="1" customHeight="1" x14ac:dyDescent="0.25">
      <c r="A133" s="651" t="s">
        <v>76</v>
      </c>
      <c r="B133" s="654" t="s">
        <v>131</v>
      </c>
      <c r="C133" s="654" t="s">
        <v>17</v>
      </c>
      <c r="D133" s="654" t="s">
        <v>16</v>
      </c>
      <c r="E133" s="688" t="s">
        <v>91</v>
      </c>
      <c r="F133" s="93" t="s">
        <v>100</v>
      </c>
      <c r="G133" s="92">
        <f t="shared" si="28"/>
        <v>2236.5196000000001</v>
      </c>
      <c r="H133" s="90">
        <f t="shared" ref="H133:P133" si="29">H134</f>
        <v>1436.5196000000001</v>
      </c>
      <c r="I133" s="90">
        <f t="shared" si="29"/>
        <v>350</v>
      </c>
      <c r="J133" s="128">
        <f t="shared" si="29"/>
        <v>450</v>
      </c>
      <c r="K133" s="90">
        <f t="shared" si="29"/>
        <v>0</v>
      </c>
      <c r="L133" s="409">
        <f t="shared" si="29"/>
        <v>0</v>
      </c>
      <c r="M133" s="90">
        <f t="shared" si="29"/>
        <v>0</v>
      </c>
      <c r="N133" s="90">
        <f t="shared" si="29"/>
        <v>0</v>
      </c>
      <c r="O133" s="90">
        <f t="shared" si="29"/>
        <v>0</v>
      </c>
      <c r="P133" s="90">
        <f t="shared" si="29"/>
        <v>0</v>
      </c>
    </row>
    <row r="134" spans="1:16" ht="30.75" hidden="1" customHeight="1" x14ac:dyDescent="0.25">
      <c r="A134" s="652"/>
      <c r="B134" s="655"/>
      <c r="C134" s="655"/>
      <c r="D134" s="655"/>
      <c r="E134" s="689"/>
      <c r="F134" s="93" t="s">
        <v>135</v>
      </c>
      <c r="G134" s="92">
        <f t="shared" si="28"/>
        <v>2236.5196000000001</v>
      </c>
      <c r="H134" s="90">
        <f>1421.27-1.7504+17</f>
        <v>1436.5196000000001</v>
      </c>
      <c r="I134" s="90">
        <f>I135</f>
        <v>350</v>
      </c>
      <c r="J134" s="128">
        <f>J135</f>
        <v>450</v>
      </c>
      <c r="K134" s="90">
        <v>0</v>
      </c>
      <c r="L134" s="409">
        <v>0</v>
      </c>
      <c r="M134" s="90">
        <v>0</v>
      </c>
      <c r="N134" s="90">
        <v>0</v>
      </c>
      <c r="O134" s="90">
        <v>0</v>
      </c>
      <c r="P134" s="90">
        <v>0</v>
      </c>
    </row>
    <row r="135" spans="1:16" ht="78.75" hidden="1" customHeight="1" x14ac:dyDescent="0.25">
      <c r="A135" s="653"/>
      <c r="B135" s="656"/>
      <c r="C135" s="656"/>
      <c r="D135" s="656"/>
      <c r="E135" s="690"/>
      <c r="F135" s="93" t="s">
        <v>188</v>
      </c>
      <c r="G135" s="92">
        <f t="shared" si="28"/>
        <v>2236.5196000000001</v>
      </c>
      <c r="H135" s="90">
        <f>1421.27-1.7504+17</f>
        <v>1436.5196000000001</v>
      </c>
      <c r="I135" s="90">
        <v>350</v>
      </c>
      <c r="J135" s="128">
        <v>450</v>
      </c>
      <c r="K135" s="90">
        <v>0</v>
      </c>
      <c r="L135" s="409">
        <v>0</v>
      </c>
      <c r="M135" s="90">
        <v>0</v>
      </c>
      <c r="N135" s="90">
        <v>0</v>
      </c>
      <c r="O135" s="90">
        <v>0</v>
      </c>
      <c r="P135" s="90">
        <v>0</v>
      </c>
    </row>
    <row r="136" spans="1:16" ht="15" hidden="1" customHeight="1" x14ac:dyDescent="0.25">
      <c r="A136" s="651" t="s">
        <v>76</v>
      </c>
      <c r="B136" s="654" t="s">
        <v>131</v>
      </c>
      <c r="C136" s="654" t="s">
        <v>17</v>
      </c>
      <c r="D136" s="654" t="s">
        <v>17</v>
      </c>
      <c r="E136" s="688" t="s">
        <v>151</v>
      </c>
      <c r="F136" s="93" t="s">
        <v>100</v>
      </c>
      <c r="G136" s="92">
        <f t="shared" si="28"/>
        <v>1086.4000000000001</v>
      </c>
      <c r="H136" s="90">
        <f t="shared" ref="H136:P136" si="30">H137</f>
        <v>300</v>
      </c>
      <c r="I136" s="90">
        <f t="shared" si="30"/>
        <v>300</v>
      </c>
      <c r="J136" s="128">
        <f t="shared" si="30"/>
        <v>300</v>
      </c>
      <c r="K136" s="90">
        <f t="shared" si="30"/>
        <v>186.4</v>
      </c>
      <c r="L136" s="409">
        <f t="shared" si="30"/>
        <v>0</v>
      </c>
      <c r="M136" s="90">
        <f t="shared" si="30"/>
        <v>0</v>
      </c>
      <c r="N136" s="90">
        <f t="shared" si="30"/>
        <v>0</v>
      </c>
      <c r="O136" s="90">
        <f t="shared" si="30"/>
        <v>0</v>
      </c>
      <c r="P136" s="90">
        <f t="shared" si="30"/>
        <v>0</v>
      </c>
    </row>
    <row r="137" spans="1:16" ht="33.75" hidden="1" customHeight="1" x14ac:dyDescent="0.25">
      <c r="A137" s="652"/>
      <c r="B137" s="655"/>
      <c r="C137" s="655"/>
      <c r="D137" s="655"/>
      <c r="E137" s="689"/>
      <c r="F137" s="93" t="s">
        <v>135</v>
      </c>
      <c r="G137" s="92">
        <f t="shared" si="28"/>
        <v>1086.4000000000001</v>
      </c>
      <c r="H137" s="90">
        <v>300</v>
      </c>
      <c r="I137" s="90">
        <v>300</v>
      </c>
      <c r="J137" s="128">
        <v>300</v>
      </c>
      <c r="K137" s="90">
        <f>K138</f>
        <v>186.4</v>
      </c>
      <c r="L137" s="409">
        <v>0</v>
      </c>
      <c r="M137" s="90">
        <v>0</v>
      </c>
      <c r="N137" s="90">
        <v>0</v>
      </c>
      <c r="O137" s="90">
        <v>0</v>
      </c>
      <c r="P137" s="90">
        <v>0</v>
      </c>
    </row>
    <row r="138" spans="1:16" ht="52.5" hidden="1" customHeight="1" x14ac:dyDescent="0.25">
      <c r="A138" s="653"/>
      <c r="B138" s="656"/>
      <c r="C138" s="656"/>
      <c r="D138" s="656"/>
      <c r="E138" s="690"/>
      <c r="F138" s="93" t="s">
        <v>80</v>
      </c>
      <c r="G138" s="92">
        <f t="shared" si="28"/>
        <v>1086.4000000000001</v>
      </c>
      <c r="H138" s="90">
        <v>300</v>
      </c>
      <c r="I138" s="90">
        <v>300</v>
      </c>
      <c r="J138" s="128">
        <v>300</v>
      </c>
      <c r="K138" s="90">
        <v>186.4</v>
      </c>
      <c r="L138" s="409">
        <v>0</v>
      </c>
      <c r="M138" s="90">
        <v>0</v>
      </c>
      <c r="N138" s="90">
        <v>0</v>
      </c>
      <c r="O138" s="90">
        <v>0</v>
      </c>
      <c r="P138" s="90">
        <v>0</v>
      </c>
    </row>
    <row r="139" spans="1:16" hidden="1" x14ac:dyDescent="0.25">
      <c r="A139" s="651" t="s">
        <v>76</v>
      </c>
      <c r="B139" s="654" t="s">
        <v>131</v>
      </c>
      <c r="C139" s="654" t="s">
        <v>17</v>
      </c>
      <c r="D139" s="654" t="s">
        <v>18</v>
      </c>
      <c r="E139" s="688" t="s">
        <v>195</v>
      </c>
      <c r="F139" s="93" t="s">
        <v>100</v>
      </c>
      <c r="G139" s="92">
        <f t="shared" si="28"/>
        <v>459.09456</v>
      </c>
      <c r="H139" s="90">
        <v>50.73</v>
      </c>
      <c r="I139" s="90">
        <f>I140+I141</f>
        <v>408.36455999999998</v>
      </c>
      <c r="J139" s="128">
        <f>J140+J141</f>
        <v>0</v>
      </c>
      <c r="K139" s="90">
        <v>0</v>
      </c>
      <c r="L139" s="409">
        <v>0</v>
      </c>
      <c r="M139" s="90">
        <v>0</v>
      </c>
      <c r="N139" s="90">
        <v>0</v>
      </c>
      <c r="O139" s="90">
        <v>0</v>
      </c>
      <c r="P139" s="90">
        <v>0</v>
      </c>
    </row>
    <row r="140" spans="1:16" hidden="1" x14ac:dyDescent="0.25">
      <c r="A140" s="652"/>
      <c r="B140" s="655"/>
      <c r="C140" s="655"/>
      <c r="D140" s="655"/>
      <c r="E140" s="689"/>
      <c r="F140" s="93" t="s">
        <v>113</v>
      </c>
      <c r="G140" s="92">
        <f t="shared" si="28"/>
        <v>50.899369999999998</v>
      </c>
      <c r="H140" s="90">
        <f>69.99874/2</f>
        <v>34.999369999999999</v>
      </c>
      <c r="I140" s="90">
        <v>15.9</v>
      </c>
      <c r="J140" s="128">
        <v>0</v>
      </c>
      <c r="K140" s="90">
        <v>0</v>
      </c>
      <c r="L140" s="409">
        <v>0</v>
      </c>
      <c r="M140" s="90">
        <v>0</v>
      </c>
      <c r="N140" s="90">
        <v>0</v>
      </c>
      <c r="O140" s="90">
        <v>0</v>
      </c>
      <c r="P140" s="90">
        <v>0</v>
      </c>
    </row>
    <row r="141" spans="1:16" ht="22.5" hidden="1" x14ac:dyDescent="0.25">
      <c r="A141" s="652"/>
      <c r="B141" s="655"/>
      <c r="C141" s="655"/>
      <c r="D141" s="655"/>
      <c r="E141" s="689"/>
      <c r="F141" s="93" t="s">
        <v>135</v>
      </c>
      <c r="G141" s="92">
        <f t="shared" si="28"/>
        <v>408.19519000000003</v>
      </c>
      <c r="H141" s="90">
        <f>H142+H143</f>
        <v>15.73063</v>
      </c>
      <c r="I141" s="90">
        <f>I142+I143</f>
        <v>392.46456000000001</v>
      </c>
      <c r="J141" s="128">
        <f>J142+J143</f>
        <v>0</v>
      </c>
      <c r="K141" s="90">
        <v>0</v>
      </c>
      <c r="L141" s="409">
        <v>0</v>
      </c>
      <c r="M141" s="90">
        <v>0</v>
      </c>
      <c r="N141" s="90">
        <v>0</v>
      </c>
      <c r="O141" s="90">
        <v>0</v>
      </c>
      <c r="P141" s="90">
        <v>0</v>
      </c>
    </row>
    <row r="142" spans="1:16" ht="22.5" hidden="1" x14ac:dyDescent="0.25">
      <c r="A142" s="652"/>
      <c r="B142" s="655"/>
      <c r="C142" s="655"/>
      <c r="D142" s="655"/>
      <c r="E142" s="689"/>
      <c r="F142" s="93" t="s">
        <v>112</v>
      </c>
      <c r="G142" s="92">
        <f t="shared" si="28"/>
        <v>19.46519</v>
      </c>
      <c r="H142" s="90">
        <f>31.46126/2</f>
        <v>15.73063</v>
      </c>
      <c r="I142" s="90">
        <f>3.72963+0.00493</f>
        <v>3.7345599999999997</v>
      </c>
      <c r="J142" s="128">
        <v>0</v>
      </c>
      <c r="K142" s="90">
        <v>0</v>
      </c>
      <c r="L142" s="409">
        <v>0</v>
      </c>
      <c r="M142" s="90">
        <v>0</v>
      </c>
      <c r="N142" s="90">
        <v>0</v>
      </c>
      <c r="O142" s="90">
        <v>0</v>
      </c>
      <c r="P142" s="90">
        <v>0</v>
      </c>
    </row>
    <row r="143" spans="1:16" ht="22.5" hidden="1" x14ac:dyDescent="0.25">
      <c r="A143" s="652"/>
      <c r="B143" s="655"/>
      <c r="C143" s="655"/>
      <c r="D143" s="655"/>
      <c r="E143" s="689"/>
      <c r="F143" s="93" t="s">
        <v>134</v>
      </c>
      <c r="G143" s="92">
        <f t="shared" si="28"/>
        <v>388.73</v>
      </c>
      <c r="H143" s="90">
        <v>0</v>
      </c>
      <c r="I143" s="90">
        <f>I144+I145</f>
        <v>388.73</v>
      </c>
      <c r="J143" s="128">
        <v>0</v>
      </c>
      <c r="K143" s="90">
        <v>0</v>
      </c>
      <c r="L143" s="409">
        <v>0</v>
      </c>
      <c r="M143" s="90">
        <v>0</v>
      </c>
      <c r="N143" s="90">
        <v>0</v>
      </c>
      <c r="O143" s="90">
        <v>0</v>
      </c>
      <c r="P143" s="90">
        <v>0</v>
      </c>
    </row>
    <row r="144" spans="1:16" ht="22.5" hidden="1" x14ac:dyDescent="0.25">
      <c r="A144" s="652"/>
      <c r="B144" s="655"/>
      <c r="C144" s="655"/>
      <c r="D144" s="655"/>
      <c r="E144" s="689"/>
      <c r="F144" s="93" t="s">
        <v>188</v>
      </c>
      <c r="G144" s="92">
        <f t="shared" si="28"/>
        <v>204.46062999999998</v>
      </c>
      <c r="H144" s="90">
        <f>H141</f>
        <v>15.73063</v>
      </c>
      <c r="I144" s="90">
        <v>188.73</v>
      </c>
      <c r="J144" s="128">
        <f>J141-J145</f>
        <v>0</v>
      </c>
      <c r="K144" s="90">
        <v>0</v>
      </c>
      <c r="L144" s="409">
        <v>0</v>
      </c>
      <c r="M144" s="90">
        <v>0</v>
      </c>
      <c r="N144" s="90">
        <v>0</v>
      </c>
      <c r="O144" s="90">
        <v>0</v>
      </c>
      <c r="P144" s="90">
        <v>0</v>
      </c>
    </row>
    <row r="145" spans="1:16" ht="22.5" hidden="1" x14ac:dyDescent="0.25">
      <c r="A145" s="653"/>
      <c r="B145" s="656"/>
      <c r="C145" s="656"/>
      <c r="D145" s="656"/>
      <c r="E145" s="690"/>
      <c r="F145" s="93" t="s">
        <v>265</v>
      </c>
      <c r="G145" s="92">
        <f t="shared" si="28"/>
        <v>200</v>
      </c>
      <c r="H145" s="90">
        <v>0</v>
      </c>
      <c r="I145" s="90">
        <v>200</v>
      </c>
      <c r="J145" s="128">
        <v>0</v>
      </c>
      <c r="K145" s="90">
        <v>0</v>
      </c>
      <c r="L145" s="409">
        <v>0</v>
      </c>
      <c r="M145" s="90">
        <v>0</v>
      </c>
      <c r="N145" s="90">
        <v>0</v>
      </c>
      <c r="O145" s="90">
        <v>0</v>
      </c>
      <c r="P145" s="90">
        <v>0</v>
      </c>
    </row>
    <row r="146" spans="1:16" ht="35.25" hidden="1" customHeight="1" x14ac:dyDescent="0.25">
      <c r="A146" s="4" t="s">
        <v>76</v>
      </c>
      <c r="B146" s="5" t="s">
        <v>131</v>
      </c>
      <c r="C146" s="5" t="s">
        <v>18</v>
      </c>
      <c r="D146" s="5"/>
      <c r="E146" s="671" t="s">
        <v>233</v>
      </c>
      <c r="F146" s="672"/>
      <c r="G146" s="92">
        <f t="shared" si="28"/>
        <v>7523.2178800000011</v>
      </c>
      <c r="H146" s="92">
        <f>H147+H151+H157+H165</f>
        <v>3387.1</v>
      </c>
      <c r="I146" s="92">
        <f t="shared" ref="I146:O146" si="31">I147+I151+I157+I165</f>
        <v>2134.60988</v>
      </c>
      <c r="J146" s="92">
        <f t="shared" si="31"/>
        <v>964.70800000000008</v>
      </c>
      <c r="K146" s="92">
        <f t="shared" si="31"/>
        <v>1036.8</v>
      </c>
      <c r="L146" s="407">
        <f t="shared" si="31"/>
        <v>0</v>
      </c>
      <c r="M146" s="92">
        <f t="shared" si="31"/>
        <v>0</v>
      </c>
      <c r="N146" s="92">
        <f t="shared" si="31"/>
        <v>0</v>
      </c>
      <c r="O146" s="92">
        <f t="shared" si="31"/>
        <v>0</v>
      </c>
      <c r="P146" s="92">
        <f>P147+P151+P157+P165</f>
        <v>0</v>
      </c>
    </row>
    <row r="147" spans="1:16" ht="14.25" hidden="1" customHeight="1" x14ac:dyDescent="0.25">
      <c r="A147" s="654" t="s">
        <v>76</v>
      </c>
      <c r="B147" s="654" t="s">
        <v>131</v>
      </c>
      <c r="C147" s="654" t="s">
        <v>18</v>
      </c>
      <c r="D147" s="654" t="s">
        <v>15</v>
      </c>
      <c r="E147" s="659" t="s">
        <v>93</v>
      </c>
      <c r="F147" s="93" t="s">
        <v>100</v>
      </c>
      <c r="G147" s="92">
        <f t="shared" si="28"/>
        <v>2000</v>
      </c>
      <c r="H147" s="90">
        <f t="shared" ref="H147:P147" si="32">H148</f>
        <v>2000</v>
      </c>
      <c r="I147" s="90">
        <f t="shared" si="32"/>
        <v>0</v>
      </c>
      <c r="J147" s="128">
        <f t="shared" si="32"/>
        <v>0</v>
      </c>
      <c r="K147" s="90">
        <f t="shared" si="32"/>
        <v>0</v>
      </c>
      <c r="L147" s="409">
        <f t="shared" si="32"/>
        <v>0</v>
      </c>
      <c r="M147" s="90">
        <f t="shared" si="32"/>
        <v>0</v>
      </c>
      <c r="N147" s="90">
        <f t="shared" si="32"/>
        <v>0</v>
      </c>
      <c r="O147" s="90">
        <f t="shared" si="32"/>
        <v>0</v>
      </c>
      <c r="P147" s="90">
        <f t="shared" si="32"/>
        <v>0</v>
      </c>
    </row>
    <row r="148" spans="1:16" ht="22.5" hidden="1" customHeight="1" x14ac:dyDescent="0.25">
      <c r="A148" s="655" t="s">
        <v>76</v>
      </c>
      <c r="B148" s="655"/>
      <c r="C148" s="655"/>
      <c r="D148" s="655"/>
      <c r="E148" s="660"/>
      <c r="F148" s="93" t="s">
        <v>135</v>
      </c>
      <c r="G148" s="92">
        <f t="shared" si="28"/>
        <v>2000</v>
      </c>
      <c r="H148" s="90">
        <v>2000</v>
      </c>
      <c r="I148" s="90">
        <v>0</v>
      </c>
      <c r="J148" s="128">
        <v>0</v>
      </c>
      <c r="K148" s="90">
        <v>0</v>
      </c>
      <c r="L148" s="409">
        <v>0</v>
      </c>
      <c r="M148" s="90">
        <v>0</v>
      </c>
      <c r="N148" s="90">
        <v>0</v>
      </c>
      <c r="O148" s="90">
        <v>0</v>
      </c>
      <c r="P148" s="90">
        <v>0</v>
      </c>
    </row>
    <row r="149" spans="1:16" ht="22.5" hidden="1" x14ac:dyDescent="0.25">
      <c r="A149" s="655"/>
      <c r="B149" s="655"/>
      <c r="C149" s="655"/>
      <c r="D149" s="655"/>
      <c r="E149" s="660"/>
      <c r="F149" s="93" t="s">
        <v>188</v>
      </c>
      <c r="G149" s="92">
        <f t="shared" si="28"/>
        <v>0</v>
      </c>
      <c r="H149" s="90">
        <v>0</v>
      </c>
      <c r="I149" s="90">
        <v>0</v>
      </c>
      <c r="J149" s="128">
        <v>0</v>
      </c>
      <c r="K149" s="90">
        <v>0</v>
      </c>
      <c r="L149" s="409">
        <v>0</v>
      </c>
      <c r="M149" s="90">
        <v>0</v>
      </c>
      <c r="N149" s="90">
        <v>0</v>
      </c>
      <c r="O149" s="90">
        <v>0</v>
      </c>
      <c r="P149" s="90">
        <v>0</v>
      </c>
    </row>
    <row r="150" spans="1:16" ht="22.5" hidden="1" x14ac:dyDescent="0.25">
      <c r="A150" s="656"/>
      <c r="B150" s="656"/>
      <c r="C150" s="656"/>
      <c r="D150" s="656"/>
      <c r="E150" s="661"/>
      <c r="F150" s="93" t="s">
        <v>69</v>
      </c>
      <c r="G150" s="92">
        <f t="shared" si="28"/>
        <v>2000</v>
      </c>
      <c r="H150" s="90">
        <v>2000</v>
      </c>
      <c r="I150" s="90">
        <v>0</v>
      </c>
      <c r="J150" s="128">
        <v>0</v>
      </c>
      <c r="K150" s="90">
        <v>0</v>
      </c>
      <c r="L150" s="409">
        <v>0</v>
      </c>
      <c r="M150" s="90">
        <v>0</v>
      </c>
      <c r="N150" s="90">
        <v>0</v>
      </c>
      <c r="O150" s="90">
        <v>0</v>
      </c>
      <c r="P150" s="90">
        <v>0</v>
      </c>
    </row>
    <row r="151" spans="1:16" hidden="1" x14ac:dyDescent="0.25">
      <c r="A151" s="651" t="s">
        <v>76</v>
      </c>
      <c r="B151" s="654" t="s">
        <v>131</v>
      </c>
      <c r="C151" s="654" t="s">
        <v>18</v>
      </c>
      <c r="D151" s="654" t="s">
        <v>16</v>
      </c>
      <c r="E151" s="688" t="s">
        <v>94</v>
      </c>
      <c r="F151" s="93" t="s">
        <v>100</v>
      </c>
      <c r="G151" s="92">
        <f t="shared" si="28"/>
        <v>4191.2101000000002</v>
      </c>
      <c r="H151" s="90">
        <v>1126.2</v>
      </c>
      <c r="I151" s="90">
        <f>I152+I153</f>
        <v>1477.4321</v>
      </c>
      <c r="J151" s="128">
        <f>J152+J153</f>
        <v>550.77800000000002</v>
      </c>
      <c r="K151" s="128">
        <f>K152+K153</f>
        <v>1036.8</v>
      </c>
      <c r="L151" s="409">
        <v>0</v>
      </c>
      <c r="M151" s="90">
        <v>0</v>
      </c>
      <c r="N151" s="90">
        <v>0</v>
      </c>
      <c r="O151" s="90">
        <v>0</v>
      </c>
      <c r="P151" s="90">
        <v>0</v>
      </c>
    </row>
    <row r="152" spans="1:16" hidden="1" x14ac:dyDescent="0.25">
      <c r="A152" s="652"/>
      <c r="B152" s="655"/>
      <c r="C152" s="655"/>
      <c r="D152" s="655"/>
      <c r="E152" s="689"/>
      <c r="F152" s="93" t="s">
        <v>113</v>
      </c>
      <c r="G152" s="92">
        <f t="shared" ref="G152:G167" si="33">H152+I152+J152+K152+L152+M152</f>
        <v>1145.8818799999999</v>
      </c>
      <c r="H152" s="90">
        <v>776.98188000000005</v>
      </c>
      <c r="I152" s="90">
        <v>368.9</v>
      </c>
      <c r="J152" s="128">
        <v>0</v>
      </c>
      <c r="K152" s="90">
        <v>0</v>
      </c>
      <c r="L152" s="409">
        <v>0</v>
      </c>
      <c r="M152" s="90">
        <v>0</v>
      </c>
      <c r="N152" s="90">
        <v>0</v>
      </c>
      <c r="O152" s="90">
        <v>0</v>
      </c>
      <c r="P152" s="90">
        <v>0</v>
      </c>
    </row>
    <row r="153" spans="1:16" ht="22.5" hidden="1" x14ac:dyDescent="0.25">
      <c r="A153" s="652"/>
      <c r="B153" s="655"/>
      <c r="C153" s="655"/>
      <c r="D153" s="655"/>
      <c r="E153" s="689"/>
      <c r="F153" s="93" t="s">
        <v>135</v>
      </c>
      <c r="G153" s="92">
        <f t="shared" si="33"/>
        <v>3045.3282199999999</v>
      </c>
      <c r="H153" s="90">
        <f>H154+H155</f>
        <v>349.21812</v>
      </c>
      <c r="I153" s="90">
        <f>I154+I155</f>
        <v>1108.5320999999999</v>
      </c>
      <c r="J153" s="128">
        <f>J154+J155</f>
        <v>550.77800000000002</v>
      </c>
      <c r="K153" s="90">
        <f>K154+K155</f>
        <v>1036.8</v>
      </c>
      <c r="L153" s="409">
        <v>0</v>
      </c>
      <c r="M153" s="90">
        <v>0</v>
      </c>
      <c r="N153" s="90">
        <v>0</v>
      </c>
      <c r="O153" s="90">
        <v>0</v>
      </c>
      <c r="P153" s="90">
        <v>0</v>
      </c>
    </row>
    <row r="154" spans="1:16" ht="22.5" hidden="1" x14ac:dyDescent="0.25">
      <c r="A154" s="652"/>
      <c r="B154" s="655"/>
      <c r="C154" s="655"/>
      <c r="D154" s="655"/>
      <c r="E154" s="689"/>
      <c r="F154" s="93" t="s">
        <v>112</v>
      </c>
      <c r="G154" s="92">
        <f t="shared" si="33"/>
        <v>435.75022000000001</v>
      </c>
      <c r="H154" s="90">
        <v>349.21812</v>
      </c>
      <c r="I154" s="90">
        <v>86.5321</v>
      </c>
      <c r="J154" s="128">
        <v>0</v>
      </c>
      <c r="K154" s="90">
        <v>0</v>
      </c>
      <c r="L154" s="409">
        <v>0</v>
      </c>
      <c r="M154" s="90">
        <v>0</v>
      </c>
      <c r="N154" s="90">
        <v>0</v>
      </c>
      <c r="O154" s="90">
        <v>0</v>
      </c>
      <c r="P154" s="90">
        <v>0</v>
      </c>
    </row>
    <row r="155" spans="1:16" ht="22.5" hidden="1" x14ac:dyDescent="0.25">
      <c r="A155" s="652"/>
      <c r="B155" s="655"/>
      <c r="C155" s="655"/>
      <c r="D155" s="655"/>
      <c r="E155" s="689"/>
      <c r="F155" s="93" t="s">
        <v>134</v>
      </c>
      <c r="G155" s="92">
        <f t="shared" si="33"/>
        <v>2609.578</v>
      </c>
      <c r="H155" s="90">
        <v>0</v>
      </c>
      <c r="I155" s="90">
        <f>248.47+773.53</f>
        <v>1022</v>
      </c>
      <c r="J155" s="128">
        <v>550.77800000000002</v>
      </c>
      <c r="K155" s="90">
        <f>K156</f>
        <v>1036.8</v>
      </c>
      <c r="L155" s="409">
        <v>0</v>
      </c>
      <c r="M155" s="90">
        <v>0</v>
      </c>
      <c r="N155" s="90">
        <v>0</v>
      </c>
      <c r="O155" s="90">
        <v>0</v>
      </c>
      <c r="P155" s="90">
        <v>0</v>
      </c>
    </row>
    <row r="156" spans="1:16" ht="22.5" hidden="1" x14ac:dyDescent="0.25">
      <c r="A156" s="653"/>
      <c r="B156" s="656"/>
      <c r="C156" s="656"/>
      <c r="D156" s="656"/>
      <c r="E156" s="690"/>
      <c r="F156" s="93" t="s">
        <v>84</v>
      </c>
      <c r="G156" s="92">
        <f t="shared" si="33"/>
        <v>3045.3282199999999</v>
      </c>
      <c r="H156" s="90">
        <f>H153</f>
        <v>349.21812</v>
      </c>
      <c r="I156" s="90">
        <f>I155+I154</f>
        <v>1108.5320999999999</v>
      </c>
      <c r="J156" s="128">
        <f>J155+J154</f>
        <v>550.77800000000002</v>
      </c>
      <c r="K156" s="90">
        <v>1036.8</v>
      </c>
      <c r="L156" s="409">
        <v>0</v>
      </c>
      <c r="M156" s="90">
        <v>0</v>
      </c>
      <c r="N156" s="90">
        <v>0</v>
      </c>
      <c r="O156" s="90">
        <v>0</v>
      </c>
      <c r="P156" s="90">
        <v>0</v>
      </c>
    </row>
    <row r="157" spans="1:16" hidden="1" x14ac:dyDescent="0.25">
      <c r="A157" s="651" t="s">
        <v>76</v>
      </c>
      <c r="B157" s="654" t="s">
        <v>131</v>
      </c>
      <c r="C157" s="654" t="s">
        <v>18</v>
      </c>
      <c r="D157" s="654" t="s">
        <v>17</v>
      </c>
      <c r="E157" s="688" t="s">
        <v>299</v>
      </c>
      <c r="F157" s="93" t="s">
        <v>100</v>
      </c>
      <c r="G157" s="92">
        <f t="shared" si="33"/>
        <v>1332.0077799999999</v>
      </c>
      <c r="H157" s="90">
        <v>260.89999999999998</v>
      </c>
      <c r="I157" s="90">
        <f>I158+I159</f>
        <v>657.17777999999998</v>
      </c>
      <c r="J157" s="128">
        <f>J158+J159</f>
        <v>413.93</v>
      </c>
      <c r="K157" s="90">
        <v>0</v>
      </c>
      <c r="L157" s="409">
        <v>0</v>
      </c>
      <c r="M157" s="90">
        <v>0</v>
      </c>
      <c r="N157" s="90">
        <v>0</v>
      </c>
      <c r="O157" s="90">
        <v>0</v>
      </c>
      <c r="P157" s="90">
        <v>0</v>
      </c>
    </row>
    <row r="158" spans="1:16" hidden="1" x14ac:dyDescent="0.25">
      <c r="A158" s="652"/>
      <c r="B158" s="655"/>
      <c r="C158" s="655"/>
      <c r="D158" s="655"/>
      <c r="E158" s="689"/>
      <c r="F158" s="93" t="s">
        <v>113</v>
      </c>
      <c r="G158" s="92">
        <f t="shared" si="33"/>
        <v>267.28793000000002</v>
      </c>
      <c r="H158" s="90">
        <f>59.95358+60.02257+60.00128+0.0105</f>
        <v>179.98793000000001</v>
      </c>
      <c r="I158" s="90">
        <v>87.3</v>
      </c>
      <c r="J158" s="128">
        <v>0</v>
      </c>
      <c r="K158" s="90">
        <v>0</v>
      </c>
      <c r="L158" s="409">
        <v>0</v>
      </c>
      <c r="M158" s="90">
        <v>0</v>
      </c>
      <c r="N158" s="90">
        <v>0</v>
      </c>
      <c r="O158" s="90">
        <v>0</v>
      </c>
      <c r="P158" s="90">
        <v>0</v>
      </c>
    </row>
    <row r="159" spans="1:16" ht="22.5" hidden="1" x14ac:dyDescent="0.25">
      <c r="A159" s="652"/>
      <c r="B159" s="655"/>
      <c r="C159" s="655"/>
      <c r="D159" s="655"/>
      <c r="E159" s="689"/>
      <c r="F159" s="93" t="s">
        <v>135</v>
      </c>
      <c r="G159" s="92">
        <f t="shared" si="33"/>
        <v>1064.7042000000001</v>
      </c>
      <c r="H159" s="90">
        <f>H160+H161</f>
        <v>80.896420000000006</v>
      </c>
      <c r="I159" s="90">
        <f>I160+I161</f>
        <v>569.87778000000003</v>
      </c>
      <c r="J159" s="128">
        <f>J160+J161</f>
        <v>413.93</v>
      </c>
      <c r="K159" s="90">
        <v>0</v>
      </c>
      <c r="L159" s="409">
        <v>0</v>
      </c>
      <c r="M159" s="90">
        <v>0</v>
      </c>
      <c r="N159" s="90">
        <v>0</v>
      </c>
      <c r="O159" s="90">
        <v>0</v>
      </c>
      <c r="P159" s="90">
        <v>0</v>
      </c>
    </row>
    <row r="160" spans="1:16" ht="22.5" hidden="1" x14ac:dyDescent="0.25">
      <c r="A160" s="652"/>
      <c r="B160" s="655"/>
      <c r="C160" s="655"/>
      <c r="D160" s="655"/>
      <c r="E160" s="689"/>
      <c r="F160" s="93" t="s">
        <v>112</v>
      </c>
      <c r="G160" s="92">
        <f t="shared" si="33"/>
        <v>101.3742</v>
      </c>
      <c r="H160" s="90">
        <f>H162+H163+H164</f>
        <v>80.896420000000006</v>
      </c>
      <c r="I160" s="90">
        <v>20.477779999999999</v>
      </c>
      <c r="J160" s="128">
        <v>0</v>
      </c>
      <c r="K160" s="90">
        <v>0</v>
      </c>
      <c r="L160" s="409">
        <v>0</v>
      </c>
      <c r="M160" s="90">
        <v>0</v>
      </c>
      <c r="N160" s="90">
        <v>0</v>
      </c>
      <c r="O160" s="90">
        <v>0</v>
      </c>
      <c r="P160" s="90">
        <v>0</v>
      </c>
    </row>
    <row r="161" spans="1:16" ht="22.5" hidden="1" x14ac:dyDescent="0.25">
      <c r="A161" s="652"/>
      <c r="B161" s="655"/>
      <c r="C161" s="655"/>
      <c r="D161" s="655"/>
      <c r="E161" s="689"/>
      <c r="F161" s="93" t="s">
        <v>134</v>
      </c>
      <c r="G161" s="92">
        <f t="shared" si="33"/>
        <v>963.32999999999993</v>
      </c>
      <c r="H161" s="90">
        <v>0</v>
      </c>
      <c r="I161" s="90">
        <v>549.4</v>
      </c>
      <c r="J161" s="128">
        <f>J163</f>
        <v>413.93</v>
      </c>
      <c r="K161" s="90">
        <v>0</v>
      </c>
      <c r="L161" s="409">
        <v>0</v>
      </c>
      <c r="M161" s="90">
        <v>0</v>
      </c>
      <c r="N161" s="90">
        <v>0</v>
      </c>
      <c r="O161" s="90">
        <v>0</v>
      </c>
      <c r="P161" s="90">
        <v>0</v>
      </c>
    </row>
    <row r="162" spans="1:16" ht="22.5" hidden="1" x14ac:dyDescent="0.25">
      <c r="A162" s="652"/>
      <c r="B162" s="655"/>
      <c r="C162" s="655"/>
      <c r="D162" s="655"/>
      <c r="E162" s="689"/>
      <c r="F162" s="93" t="s">
        <v>188</v>
      </c>
      <c r="G162" s="92">
        <f t="shared" si="33"/>
        <v>26.94642</v>
      </c>
      <c r="H162" s="90">
        <v>26.94642</v>
      </c>
      <c r="I162" s="90">
        <v>0</v>
      </c>
      <c r="J162" s="128">
        <v>0</v>
      </c>
      <c r="K162" s="90">
        <v>0</v>
      </c>
      <c r="L162" s="409">
        <v>0</v>
      </c>
      <c r="M162" s="90">
        <v>0</v>
      </c>
      <c r="N162" s="90">
        <v>0</v>
      </c>
      <c r="O162" s="90">
        <v>0</v>
      </c>
      <c r="P162" s="90">
        <v>0</v>
      </c>
    </row>
    <row r="163" spans="1:16" ht="33.75" hidden="1" x14ac:dyDescent="0.25">
      <c r="A163" s="652"/>
      <c r="B163" s="655"/>
      <c r="C163" s="655"/>
      <c r="D163" s="655"/>
      <c r="E163" s="689"/>
      <c r="F163" s="93" t="s">
        <v>80</v>
      </c>
      <c r="G163" s="92">
        <f t="shared" si="33"/>
        <v>837.12743</v>
      </c>
      <c r="H163" s="90">
        <v>26.977429999999998</v>
      </c>
      <c r="I163" s="90">
        <v>396.22</v>
      </c>
      <c r="J163" s="128">
        <v>413.93</v>
      </c>
      <c r="K163" s="90">
        <v>0</v>
      </c>
      <c r="L163" s="409">
        <v>0</v>
      </c>
      <c r="M163" s="90">
        <v>0</v>
      </c>
      <c r="N163" s="90">
        <v>0</v>
      </c>
      <c r="O163" s="90">
        <v>0</v>
      </c>
      <c r="P163" s="90">
        <v>0</v>
      </c>
    </row>
    <row r="164" spans="1:16" ht="22.5" hidden="1" x14ac:dyDescent="0.25">
      <c r="A164" s="653"/>
      <c r="B164" s="656"/>
      <c r="C164" s="656"/>
      <c r="D164" s="656"/>
      <c r="E164" s="690"/>
      <c r="F164" s="93" t="s">
        <v>264</v>
      </c>
      <c r="G164" s="92">
        <f t="shared" si="33"/>
        <v>200.62257</v>
      </c>
      <c r="H164" s="90">
        <f>26.96785+0.00472</f>
        <v>26.972569999999997</v>
      </c>
      <c r="I164" s="90">
        <v>173.65</v>
      </c>
      <c r="J164" s="128">
        <v>0</v>
      </c>
      <c r="K164" s="90">
        <v>0</v>
      </c>
      <c r="L164" s="409">
        <v>0</v>
      </c>
      <c r="M164" s="90">
        <v>0</v>
      </c>
      <c r="N164" s="90">
        <v>0</v>
      </c>
      <c r="O164" s="90">
        <v>0</v>
      </c>
      <c r="P164" s="90">
        <v>0</v>
      </c>
    </row>
    <row r="165" spans="1:16" hidden="1" x14ac:dyDescent="0.25">
      <c r="A165" s="651" t="s">
        <v>76</v>
      </c>
      <c r="B165" s="654" t="s">
        <v>131</v>
      </c>
      <c r="C165" s="654" t="s">
        <v>18</v>
      </c>
      <c r="D165" s="654" t="s">
        <v>18</v>
      </c>
      <c r="E165" s="688" t="s">
        <v>129</v>
      </c>
      <c r="F165" s="93" t="s">
        <v>100</v>
      </c>
      <c r="G165" s="92">
        <f t="shared" si="33"/>
        <v>0</v>
      </c>
      <c r="H165" s="90">
        <v>0</v>
      </c>
      <c r="I165" s="90">
        <v>0</v>
      </c>
      <c r="J165" s="128">
        <v>0</v>
      </c>
      <c r="K165" s="90">
        <v>0</v>
      </c>
      <c r="L165" s="409">
        <v>0</v>
      </c>
      <c r="M165" s="90">
        <v>0</v>
      </c>
      <c r="N165" s="90">
        <v>0</v>
      </c>
      <c r="O165" s="90">
        <v>0</v>
      </c>
      <c r="P165" s="90">
        <v>0</v>
      </c>
    </row>
    <row r="166" spans="1:16" ht="22.5" hidden="1" x14ac:dyDescent="0.25">
      <c r="A166" s="652"/>
      <c r="B166" s="655"/>
      <c r="C166" s="655"/>
      <c r="D166" s="655"/>
      <c r="E166" s="689"/>
      <c r="F166" s="93" t="s">
        <v>135</v>
      </c>
      <c r="G166" s="92">
        <f t="shared" si="33"/>
        <v>0</v>
      </c>
      <c r="H166" s="90">
        <v>0</v>
      </c>
      <c r="I166" s="90">
        <v>0</v>
      </c>
      <c r="J166" s="128">
        <v>0</v>
      </c>
      <c r="K166" s="90">
        <v>0</v>
      </c>
      <c r="L166" s="409">
        <v>0</v>
      </c>
      <c r="M166" s="90">
        <v>0</v>
      </c>
      <c r="N166" s="90">
        <v>0</v>
      </c>
      <c r="O166" s="90">
        <v>0</v>
      </c>
      <c r="P166" s="90">
        <v>0</v>
      </c>
    </row>
    <row r="167" spans="1:16" ht="63.75" hidden="1" customHeight="1" x14ac:dyDescent="0.25">
      <c r="A167" s="653"/>
      <c r="B167" s="656"/>
      <c r="C167" s="656"/>
      <c r="D167" s="656"/>
      <c r="E167" s="690"/>
      <c r="F167" s="93" t="s">
        <v>188</v>
      </c>
      <c r="G167" s="92">
        <f t="shared" si="33"/>
        <v>0</v>
      </c>
      <c r="H167" s="90">
        <v>0</v>
      </c>
      <c r="I167" s="90">
        <v>0</v>
      </c>
      <c r="J167" s="128">
        <v>0</v>
      </c>
      <c r="K167" s="90">
        <v>0</v>
      </c>
      <c r="L167" s="409">
        <v>0</v>
      </c>
      <c r="M167" s="90">
        <v>0</v>
      </c>
      <c r="N167" s="90">
        <v>0</v>
      </c>
      <c r="O167" s="90">
        <v>0</v>
      </c>
      <c r="P167" s="90">
        <v>0</v>
      </c>
    </row>
    <row r="168" spans="1:16" ht="21.75" customHeight="1" x14ac:dyDescent="0.25">
      <c r="A168" s="651" t="s">
        <v>76</v>
      </c>
      <c r="B168" s="654" t="s">
        <v>132</v>
      </c>
      <c r="C168" s="654"/>
      <c r="D168" s="682"/>
      <c r="E168" s="662" t="s">
        <v>395</v>
      </c>
      <c r="F168" s="91" t="s">
        <v>109</v>
      </c>
      <c r="G168" s="92">
        <f>H168+I168+J168+K168+L168+M168+N168+O168+P168</f>
        <v>96481.93</v>
      </c>
      <c r="H168" s="92">
        <f>H169+H171</f>
        <v>7345</v>
      </c>
      <c r="I168" s="92">
        <f>I169+I171</f>
        <v>7898.1</v>
      </c>
      <c r="J168" s="127">
        <f>J169+J171</f>
        <v>980.7</v>
      </c>
      <c r="K168" s="127">
        <f>K169+K171+K170+K172</f>
        <v>24936.3</v>
      </c>
      <c r="L168" s="407">
        <f>L169+L171</f>
        <v>14359.08</v>
      </c>
      <c r="M168" s="92">
        <f>M169+M171+M170</f>
        <v>40962.75</v>
      </c>
      <c r="N168" s="263">
        <f>N169+N171</f>
        <v>0</v>
      </c>
      <c r="O168" s="263">
        <f>O169+O171</f>
        <v>0</v>
      </c>
      <c r="P168" s="92">
        <f>P169+P171</f>
        <v>0</v>
      </c>
    </row>
    <row r="169" spans="1:16" ht="25.5" customHeight="1" x14ac:dyDescent="0.25">
      <c r="A169" s="652"/>
      <c r="B169" s="655"/>
      <c r="C169" s="655"/>
      <c r="D169" s="683"/>
      <c r="E169" s="663"/>
      <c r="F169" s="91" t="s">
        <v>345</v>
      </c>
      <c r="G169" s="92">
        <f t="shared" ref="G169:G178" si="34">H169+I169+J169+K169+L169+M169+N169+O169+P169</f>
        <v>42604.157299999999</v>
      </c>
      <c r="H169" s="92">
        <f>H174</f>
        <v>4045</v>
      </c>
      <c r="I169" s="92">
        <f>I174</f>
        <v>3785.9</v>
      </c>
      <c r="J169" s="92">
        <f>J174</f>
        <v>0</v>
      </c>
      <c r="K169" s="127">
        <f>K200+K208+K216+K224+K233+K241+K251+K259+K267+K276+K284+K292+K300+K308+K316+K325+K333+K341+K362+K370+K378+K386+K394+K351+K404+K412+K420+K428+K444+K452+K460</f>
        <v>11610.5173</v>
      </c>
      <c r="L169" s="408">
        <f>L200+L208+L216+L224+L233+L241+L251+L259+L267+L276+L284+L292+L300+L308+L316+L325+L333+L341+L362+L370+L378+L386+L394+L351+L404+L412+L420+L428+L444+L452+L460+L174</f>
        <v>11630.85</v>
      </c>
      <c r="M169" s="264">
        <f>M200+M208+M216+M224+M233+M241+M251+M259+M267+M276+M284+M292+M300+M308+M316+M325+M333+M341+M362+M370+M378+M386+M394+M351+M404+M412+M420+M428+M444+M452+M460</f>
        <v>11531.890000000001</v>
      </c>
      <c r="N169" s="264">
        <f>N200+N208+N216+N224+N233+N241+N251+N259+N267+N276+N284+N292+N300+N308+N316+N325+N333+N341+N362+N370+N378+N386+N394+N351+N404+N412+N420+N428+N444+N452+N460+N174</f>
        <v>0</v>
      </c>
      <c r="O169" s="264">
        <f>O200+O208+O216+O224+O233+O241+O251+O259+O267+O276+O284+O292+O300+O308+O316+O325+O333+O341+O362+O370+O378+O386+O394+O351+O404+O412+O420+O428+O444+O452+O460+O174+O194</f>
        <v>0</v>
      </c>
      <c r="P169" s="127">
        <f>P200+P208+P216+P224+P233+P241+P251+P259+P267+P276+P284+P292+P300+P308+P316+P325+P333+P341+P362+P370+P378+P386+P394+P351+P404+P412+P420+P428+P444+P452+P460+P174+P194</f>
        <v>0</v>
      </c>
    </row>
    <row r="170" spans="1:16" ht="24.75" customHeight="1" x14ac:dyDescent="0.25">
      <c r="A170" s="652"/>
      <c r="B170" s="655"/>
      <c r="C170" s="655"/>
      <c r="D170" s="683"/>
      <c r="E170" s="663"/>
      <c r="F170" s="91" t="s">
        <v>319</v>
      </c>
      <c r="G170" s="92">
        <f t="shared" si="34"/>
        <v>38066.699999999997</v>
      </c>
      <c r="H170" s="92">
        <f t="shared" ref="H170:P170" si="35">H174</f>
        <v>4045</v>
      </c>
      <c r="I170" s="92">
        <f t="shared" si="35"/>
        <v>3785.9</v>
      </c>
      <c r="J170" s="92">
        <f t="shared" si="35"/>
        <v>0</v>
      </c>
      <c r="K170" s="92">
        <f t="shared" si="35"/>
        <v>8587.9</v>
      </c>
      <c r="L170" s="407">
        <f t="shared" si="35"/>
        <v>0</v>
      </c>
      <c r="M170" s="92">
        <f t="shared" si="35"/>
        <v>21647.9</v>
      </c>
      <c r="N170" s="92">
        <f t="shared" si="35"/>
        <v>0</v>
      </c>
      <c r="O170" s="92">
        <f t="shared" si="35"/>
        <v>0</v>
      </c>
      <c r="P170" s="92">
        <f t="shared" si="35"/>
        <v>0</v>
      </c>
    </row>
    <row r="171" spans="1:16" ht="16.5" customHeight="1" x14ac:dyDescent="0.25">
      <c r="A171" s="652"/>
      <c r="B171" s="655"/>
      <c r="C171" s="655"/>
      <c r="D171" s="683"/>
      <c r="E171" s="663"/>
      <c r="F171" s="91" t="s">
        <v>169</v>
      </c>
      <c r="G171" s="92">
        <f t="shared" si="34"/>
        <v>21627.522699999998</v>
      </c>
      <c r="H171" s="92">
        <f>H175+H190</f>
        <v>3300</v>
      </c>
      <c r="I171" s="92">
        <f>I175+I184+I195+I190</f>
        <v>4112.2</v>
      </c>
      <c r="J171" s="92">
        <f>J175+J184+J195</f>
        <v>980.7</v>
      </c>
      <c r="K171" s="127">
        <f>K201+K209+K217+K225+K234+K242+K252+K260+K268+K277+K285+K293+K301+K309+K317+K326+K334+K342+K363+K371+K379+K387+K395+K352+K405+K413+K421+K429+K445+K453+K461</f>
        <v>2723.4327000000003</v>
      </c>
      <c r="L171" s="408">
        <f>L201+L209+L217+L225+L234+L242+L252+L260+L268+L277+L285+L293+L301+L309+L317+L326+L334+L342+L363+L371+L379+L387+L395+L352+L405+L413+L421+L429+L445+L453+L461</f>
        <v>2728.23</v>
      </c>
      <c r="M171" s="127">
        <f>M201+M209+M217+M225+M234+M242+M252+M260+M268+M277+M285+M293+M301+M309+M317+M326+M334+M342+M363+M371+M379+M387+M395+M352+M405+M413+M421+M429+M445+M453+M461+M175</f>
        <v>7782.9599999999991</v>
      </c>
      <c r="N171" s="264">
        <f>N201+N209+N217+N225+N234+N242+N252+N260+N268+N277+N285+N293+N301+N309+N317+N326+N334+N342+N363+N371+N379+N387+N395+N352+N405+N413+N421+N429+N445+N453+N461+N175</f>
        <v>0</v>
      </c>
      <c r="O171" s="264">
        <f>O201+O209+O217+O225+O234+O242+O252+O260+O268+O277+O285+O293+O301+O309+O317+O326+O334+O342+O363+O371+O379+O387+O395+O352+O405+O413+O421+O429+O445+O453+O461+O175+O195</f>
        <v>0</v>
      </c>
      <c r="P171" s="127">
        <f>P201+P209+P217+P225+P234+P242+P252+P260+P268+P277+P285+P293+P301+P309+P317+P326+P334+P342+P363+P371+P379+P387+P395+P352+P405+P413+P421+P429+P445+P453+P461+P175+P195</f>
        <v>0</v>
      </c>
    </row>
    <row r="172" spans="1:16" ht="45" customHeight="1" x14ac:dyDescent="0.25">
      <c r="A172" s="687"/>
      <c r="B172" s="686"/>
      <c r="C172" s="686"/>
      <c r="D172" s="687"/>
      <c r="E172" s="687"/>
      <c r="F172" s="91" t="s">
        <v>320</v>
      </c>
      <c r="G172" s="92">
        <f t="shared" si="34"/>
        <v>10980.45</v>
      </c>
      <c r="H172" s="92">
        <f>H176</f>
        <v>3000</v>
      </c>
      <c r="I172" s="92">
        <f t="shared" ref="I172:P172" si="36">I176</f>
        <v>888.1</v>
      </c>
      <c r="J172" s="92">
        <f t="shared" si="36"/>
        <v>0</v>
      </c>
      <c r="K172" s="92">
        <f t="shared" si="36"/>
        <v>2014.45</v>
      </c>
      <c r="L172" s="407">
        <f t="shared" si="36"/>
        <v>0</v>
      </c>
      <c r="M172" s="92">
        <f t="shared" si="36"/>
        <v>5077.8999999999996</v>
      </c>
      <c r="N172" s="92">
        <f t="shared" si="36"/>
        <v>0</v>
      </c>
      <c r="O172" s="92">
        <f t="shared" si="36"/>
        <v>0</v>
      </c>
      <c r="P172" s="92">
        <f t="shared" si="36"/>
        <v>0</v>
      </c>
    </row>
    <row r="173" spans="1:16" ht="15" customHeight="1" x14ac:dyDescent="0.25">
      <c r="A173" s="651" t="s">
        <v>76</v>
      </c>
      <c r="B173" s="654" t="s">
        <v>132</v>
      </c>
      <c r="C173" s="654" t="s">
        <v>15</v>
      </c>
      <c r="D173" s="651"/>
      <c r="E173" s="662" t="s">
        <v>321</v>
      </c>
      <c r="F173" s="93" t="s">
        <v>100</v>
      </c>
      <c r="G173" s="92">
        <f t="shared" si="34"/>
        <v>49047.100000000006</v>
      </c>
      <c r="H173" s="90">
        <v>7045</v>
      </c>
      <c r="I173" s="90">
        <f t="shared" ref="I173:P173" si="37">I174+I175</f>
        <v>4674</v>
      </c>
      <c r="J173" s="128">
        <f t="shared" si="37"/>
        <v>0</v>
      </c>
      <c r="K173" s="266">
        <f>K174+K175-0.05</f>
        <v>10602.300000000001</v>
      </c>
      <c r="L173" s="411">
        <f t="shared" si="37"/>
        <v>0</v>
      </c>
      <c r="M173" s="128">
        <f t="shared" si="37"/>
        <v>26725.800000000003</v>
      </c>
      <c r="N173" s="128">
        <f t="shared" si="37"/>
        <v>0</v>
      </c>
      <c r="O173" s="128">
        <f t="shared" si="37"/>
        <v>0</v>
      </c>
      <c r="P173" s="128">
        <f t="shared" si="37"/>
        <v>0</v>
      </c>
    </row>
    <row r="174" spans="1:16" x14ac:dyDescent="0.25">
      <c r="A174" s="652"/>
      <c r="B174" s="655"/>
      <c r="C174" s="655"/>
      <c r="D174" s="652"/>
      <c r="E174" s="663"/>
      <c r="F174" s="93" t="s">
        <v>113</v>
      </c>
      <c r="G174" s="92">
        <f t="shared" si="34"/>
        <v>38066.699999999997</v>
      </c>
      <c r="H174" s="90">
        <v>4045</v>
      </c>
      <c r="I174" s="90">
        <v>3785.9</v>
      </c>
      <c r="J174" s="128">
        <v>0</v>
      </c>
      <c r="K174" s="90">
        <v>8587.9</v>
      </c>
      <c r="L174" s="409">
        <v>0</v>
      </c>
      <c r="M174" s="90">
        <v>21647.9</v>
      </c>
      <c r="N174" s="90">
        <v>0</v>
      </c>
      <c r="O174" s="90">
        <v>0</v>
      </c>
      <c r="P174" s="90">
        <v>0</v>
      </c>
    </row>
    <row r="175" spans="1:16" ht="22.5" x14ac:dyDescent="0.25">
      <c r="A175" s="652"/>
      <c r="B175" s="655"/>
      <c r="C175" s="655"/>
      <c r="D175" s="652"/>
      <c r="E175" s="663"/>
      <c r="F175" s="93" t="s">
        <v>135</v>
      </c>
      <c r="G175" s="92">
        <f t="shared" si="34"/>
        <v>10980.45</v>
      </c>
      <c r="H175" s="90">
        <v>3000</v>
      </c>
      <c r="I175" s="90">
        <v>888.1</v>
      </c>
      <c r="J175" s="128">
        <v>0</v>
      </c>
      <c r="K175" s="90">
        <v>2014.45</v>
      </c>
      <c r="L175" s="409">
        <v>0</v>
      </c>
      <c r="M175" s="90">
        <v>5077.8999999999996</v>
      </c>
      <c r="N175" s="90">
        <v>0</v>
      </c>
      <c r="O175" s="90">
        <v>0</v>
      </c>
      <c r="P175" s="90">
        <v>0</v>
      </c>
    </row>
    <row r="176" spans="1:16" ht="22.5" x14ac:dyDescent="0.25">
      <c r="A176" s="652"/>
      <c r="B176" s="655"/>
      <c r="C176" s="655"/>
      <c r="D176" s="652"/>
      <c r="E176" s="663"/>
      <c r="F176" s="93" t="s">
        <v>112</v>
      </c>
      <c r="G176" s="92">
        <f t="shared" si="34"/>
        <v>10980.45</v>
      </c>
      <c r="H176" s="90">
        <v>3000</v>
      </c>
      <c r="I176" s="90">
        <v>888.1</v>
      </c>
      <c r="J176" s="128">
        <v>0</v>
      </c>
      <c r="K176" s="90">
        <v>2014.45</v>
      </c>
      <c r="L176" s="409">
        <v>0</v>
      </c>
      <c r="M176" s="90">
        <v>5077.8999999999996</v>
      </c>
      <c r="N176" s="90">
        <v>0</v>
      </c>
      <c r="O176" s="90">
        <v>0</v>
      </c>
      <c r="P176" s="90">
        <v>0</v>
      </c>
    </row>
    <row r="177" spans="1:16" ht="22.5" x14ac:dyDescent="0.25">
      <c r="A177" s="652"/>
      <c r="B177" s="655"/>
      <c r="C177" s="655"/>
      <c r="D177" s="652"/>
      <c r="E177" s="663"/>
      <c r="F177" s="93" t="s">
        <v>134</v>
      </c>
      <c r="G177" s="92">
        <f t="shared" si="34"/>
        <v>0</v>
      </c>
      <c r="H177" s="90">
        <v>0</v>
      </c>
      <c r="I177" s="90">
        <v>0</v>
      </c>
      <c r="J177" s="128">
        <v>0</v>
      </c>
      <c r="K177" s="90">
        <v>0</v>
      </c>
      <c r="L177" s="409">
        <v>0</v>
      </c>
      <c r="M177" s="90">
        <v>0</v>
      </c>
      <c r="N177" s="90">
        <v>0</v>
      </c>
      <c r="O177" s="90">
        <v>0</v>
      </c>
      <c r="P177" s="90">
        <v>0</v>
      </c>
    </row>
    <row r="178" spans="1:16" ht="23.25" customHeight="1" x14ac:dyDescent="0.25">
      <c r="A178" s="653"/>
      <c r="B178" s="656"/>
      <c r="C178" s="656"/>
      <c r="D178" s="653"/>
      <c r="E178" s="664"/>
      <c r="F178" s="93" t="s">
        <v>71</v>
      </c>
      <c r="G178" s="92">
        <f t="shared" si="34"/>
        <v>5902.55</v>
      </c>
      <c r="H178" s="90">
        <v>3000</v>
      </c>
      <c r="I178" s="90">
        <v>888.1</v>
      </c>
      <c r="J178" s="128">
        <v>0</v>
      </c>
      <c r="K178" s="90">
        <v>2014.45</v>
      </c>
      <c r="L178" s="409">
        <v>0</v>
      </c>
      <c r="M178" s="90">
        <v>0</v>
      </c>
      <c r="N178" s="90">
        <v>0</v>
      </c>
      <c r="O178" s="90">
        <v>0</v>
      </c>
      <c r="P178" s="90">
        <v>0</v>
      </c>
    </row>
    <row r="179" spans="1:16" ht="15" customHeight="1" x14ac:dyDescent="0.25">
      <c r="A179" s="651" t="s">
        <v>76</v>
      </c>
      <c r="B179" s="654" t="s">
        <v>132</v>
      </c>
      <c r="C179" s="654" t="s">
        <v>16</v>
      </c>
      <c r="D179" s="651" t="s">
        <v>15</v>
      </c>
      <c r="E179" s="701" t="s">
        <v>252</v>
      </c>
      <c r="F179" s="162" t="s">
        <v>100</v>
      </c>
      <c r="G179" s="92">
        <v>0</v>
      </c>
      <c r="H179" s="90">
        <v>0</v>
      </c>
      <c r="I179" s="90">
        <v>0</v>
      </c>
      <c r="J179" s="90">
        <v>0</v>
      </c>
      <c r="K179" s="90">
        <v>0</v>
      </c>
      <c r="L179" s="409">
        <v>0</v>
      </c>
      <c r="M179" s="90">
        <v>0</v>
      </c>
      <c r="N179" s="90">
        <v>0</v>
      </c>
      <c r="O179" s="90">
        <v>0</v>
      </c>
      <c r="P179" s="90">
        <v>0</v>
      </c>
    </row>
    <row r="180" spans="1:16" ht="27.75" customHeight="1" x14ac:dyDescent="0.25">
      <c r="A180" s="652"/>
      <c r="B180" s="655"/>
      <c r="C180" s="655"/>
      <c r="D180" s="652"/>
      <c r="E180" s="701"/>
      <c r="F180" s="162" t="s">
        <v>135</v>
      </c>
      <c r="G180" s="92">
        <v>0</v>
      </c>
      <c r="H180" s="90">
        <v>0</v>
      </c>
      <c r="I180" s="90">
        <v>0</v>
      </c>
      <c r="J180" s="90">
        <v>0</v>
      </c>
      <c r="K180" s="90">
        <v>0</v>
      </c>
      <c r="L180" s="409">
        <v>0</v>
      </c>
      <c r="M180" s="90">
        <v>0</v>
      </c>
      <c r="N180" s="90">
        <v>0</v>
      </c>
      <c r="O180" s="90">
        <v>0</v>
      </c>
      <c r="P180" s="90">
        <v>0</v>
      </c>
    </row>
    <row r="181" spans="1:16" ht="36.75" customHeight="1" x14ac:dyDescent="0.25">
      <c r="A181" s="653"/>
      <c r="B181" s="656"/>
      <c r="C181" s="656"/>
      <c r="D181" s="653"/>
      <c r="E181" s="701"/>
      <c r="F181" s="162" t="s">
        <v>71</v>
      </c>
      <c r="G181" s="92">
        <v>0</v>
      </c>
      <c r="H181" s="90">
        <v>0</v>
      </c>
      <c r="I181" s="90">
        <v>0</v>
      </c>
      <c r="J181" s="90">
        <v>0</v>
      </c>
      <c r="K181" s="90">
        <v>0</v>
      </c>
      <c r="L181" s="409">
        <v>0</v>
      </c>
      <c r="M181" s="90">
        <v>0</v>
      </c>
      <c r="N181" s="90">
        <v>0</v>
      </c>
      <c r="O181" s="90">
        <v>0</v>
      </c>
      <c r="P181" s="90">
        <v>0</v>
      </c>
    </row>
    <row r="182" spans="1:16" ht="27.75" customHeight="1" x14ac:dyDescent="0.25">
      <c r="A182" s="4" t="s">
        <v>76</v>
      </c>
      <c r="B182" s="5" t="s">
        <v>132</v>
      </c>
      <c r="C182" s="5" t="s">
        <v>16</v>
      </c>
      <c r="D182" s="94"/>
      <c r="E182" s="671" t="s">
        <v>305</v>
      </c>
      <c r="F182" s="672"/>
      <c r="G182" s="92">
        <f>SUM(G183,G186,G189,G193)</f>
        <v>4504.8</v>
      </c>
      <c r="H182" s="90">
        <f t="shared" ref="H182:P182" si="38">SUM(H183,H186,H189,H193)</f>
        <v>300</v>
      </c>
      <c r="I182" s="92">
        <f t="shared" si="38"/>
        <v>3224.1</v>
      </c>
      <c r="J182" s="92">
        <f t="shared" si="38"/>
        <v>980.7</v>
      </c>
      <c r="K182" s="92">
        <f t="shared" si="38"/>
        <v>0</v>
      </c>
      <c r="L182" s="407">
        <f t="shared" si="38"/>
        <v>0</v>
      </c>
      <c r="M182" s="92">
        <f t="shared" si="38"/>
        <v>0</v>
      </c>
      <c r="N182" s="92">
        <f t="shared" si="38"/>
        <v>0</v>
      </c>
      <c r="O182" s="92">
        <f t="shared" si="38"/>
        <v>0</v>
      </c>
      <c r="P182" s="92">
        <f t="shared" si="38"/>
        <v>0</v>
      </c>
    </row>
    <row r="183" spans="1:16" ht="15.75" customHeight="1" x14ac:dyDescent="0.25">
      <c r="A183" s="651" t="s">
        <v>76</v>
      </c>
      <c r="B183" s="654" t="s">
        <v>132</v>
      </c>
      <c r="C183" s="654" t="s">
        <v>16</v>
      </c>
      <c r="D183" s="651" t="s">
        <v>15</v>
      </c>
      <c r="E183" s="701" t="s">
        <v>306</v>
      </c>
      <c r="F183" s="162" t="s">
        <v>100</v>
      </c>
      <c r="G183" s="92">
        <f>SUM(H183:P183)</f>
        <v>2904.8</v>
      </c>
      <c r="H183" s="90" t="s">
        <v>149</v>
      </c>
      <c r="I183" s="90">
        <f>I184</f>
        <v>1924.1</v>
      </c>
      <c r="J183" s="90">
        <f>J184</f>
        <v>980.7</v>
      </c>
      <c r="K183" s="92" t="s">
        <v>149</v>
      </c>
      <c r="L183" s="407" t="s">
        <v>149</v>
      </c>
      <c r="M183" s="92" t="s">
        <v>149</v>
      </c>
      <c r="N183" s="92" t="s">
        <v>149</v>
      </c>
      <c r="O183" s="92" t="s">
        <v>149</v>
      </c>
      <c r="P183" s="92" t="s">
        <v>149</v>
      </c>
    </row>
    <row r="184" spans="1:16" ht="23.25" customHeight="1" x14ac:dyDescent="0.25">
      <c r="A184" s="652"/>
      <c r="B184" s="655"/>
      <c r="C184" s="655"/>
      <c r="D184" s="652"/>
      <c r="E184" s="701"/>
      <c r="F184" s="162" t="s">
        <v>135</v>
      </c>
      <c r="G184" s="92">
        <f t="shared" ref="G184:G197" si="39">SUM(H184:P184)</f>
        <v>2904.8</v>
      </c>
      <c r="H184" s="90" t="s">
        <v>149</v>
      </c>
      <c r="I184" s="90">
        <f>I185</f>
        <v>1924.1</v>
      </c>
      <c r="J184" s="128">
        <f>J185</f>
        <v>980.7</v>
      </c>
      <c r="K184" s="92" t="s">
        <v>149</v>
      </c>
      <c r="L184" s="407" t="s">
        <v>149</v>
      </c>
      <c r="M184" s="92" t="s">
        <v>149</v>
      </c>
      <c r="N184" s="92" t="s">
        <v>149</v>
      </c>
      <c r="O184" s="92" t="s">
        <v>149</v>
      </c>
      <c r="P184" s="92" t="s">
        <v>149</v>
      </c>
    </row>
    <row r="185" spans="1:16" ht="23.25" customHeight="1" x14ac:dyDescent="0.25">
      <c r="A185" s="653"/>
      <c r="B185" s="656"/>
      <c r="C185" s="656"/>
      <c r="D185" s="653"/>
      <c r="E185" s="701"/>
      <c r="F185" s="162" t="s">
        <v>188</v>
      </c>
      <c r="G185" s="92">
        <f t="shared" si="39"/>
        <v>2904.8</v>
      </c>
      <c r="H185" s="90" t="s">
        <v>149</v>
      </c>
      <c r="I185" s="90">
        <v>1924.1</v>
      </c>
      <c r="J185" s="90">
        <v>980.7</v>
      </c>
      <c r="K185" s="92" t="s">
        <v>149</v>
      </c>
      <c r="L185" s="407" t="s">
        <v>149</v>
      </c>
      <c r="M185" s="92" t="s">
        <v>149</v>
      </c>
      <c r="N185" s="92" t="s">
        <v>149</v>
      </c>
      <c r="O185" s="92" t="s">
        <v>149</v>
      </c>
      <c r="P185" s="92" t="s">
        <v>149</v>
      </c>
    </row>
    <row r="186" spans="1:16" ht="39.75" customHeight="1" x14ac:dyDescent="0.25">
      <c r="A186" s="651" t="s">
        <v>76</v>
      </c>
      <c r="B186" s="654" t="s">
        <v>132</v>
      </c>
      <c r="C186" s="654" t="s">
        <v>16</v>
      </c>
      <c r="D186" s="651" t="s">
        <v>16</v>
      </c>
      <c r="E186" s="659" t="s">
        <v>307</v>
      </c>
      <c r="F186" s="162" t="s">
        <v>100</v>
      </c>
      <c r="G186" s="92">
        <f t="shared" si="39"/>
        <v>0</v>
      </c>
      <c r="H186" s="90" t="s">
        <v>149</v>
      </c>
      <c r="I186" s="90">
        <f>I187</f>
        <v>0</v>
      </c>
      <c r="J186" s="90">
        <f>J187</f>
        <v>0</v>
      </c>
      <c r="K186" s="92" t="s">
        <v>149</v>
      </c>
      <c r="L186" s="407" t="s">
        <v>149</v>
      </c>
      <c r="M186" s="92" t="s">
        <v>149</v>
      </c>
      <c r="N186" s="92" t="s">
        <v>149</v>
      </c>
      <c r="O186" s="92" t="s">
        <v>149</v>
      </c>
      <c r="P186" s="92" t="s">
        <v>149</v>
      </c>
    </row>
    <row r="187" spans="1:16" ht="24.75" customHeight="1" x14ac:dyDescent="0.25">
      <c r="A187" s="652"/>
      <c r="B187" s="655"/>
      <c r="C187" s="655"/>
      <c r="D187" s="652"/>
      <c r="E187" s="660"/>
      <c r="F187" s="162" t="s">
        <v>135</v>
      </c>
      <c r="G187" s="92">
        <f t="shared" si="39"/>
        <v>0</v>
      </c>
      <c r="H187" s="90" t="s">
        <v>149</v>
      </c>
      <c r="I187" s="90">
        <v>0</v>
      </c>
      <c r="J187" s="128">
        <v>0</v>
      </c>
      <c r="K187" s="92" t="s">
        <v>149</v>
      </c>
      <c r="L187" s="407" t="s">
        <v>149</v>
      </c>
      <c r="M187" s="92" t="s">
        <v>149</v>
      </c>
      <c r="N187" s="92" t="s">
        <v>149</v>
      </c>
      <c r="O187" s="92" t="s">
        <v>149</v>
      </c>
      <c r="P187" s="92" t="s">
        <v>149</v>
      </c>
    </row>
    <row r="188" spans="1:16" ht="24.75" customHeight="1" x14ac:dyDescent="0.25">
      <c r="A188" s="653"/>
      <c r="B188" s="656"/>
      <c r="C188" s="656"/>
      <c r="D188" s="653"/>
      <c r="E188" s="661"/>
      <c r="F188" s="162" t="s">
        <v>188</v>
      </c>
      <c r="G188" s="92">
        <f t="shared" si="39"/>
        <v>0</v>
      </c>
      <c r="H188" s="90" t="s">
        <v>149</v>
      </c>
      <c r="I188" s="90">
        <f>I187</f>
        <v>0</v>
      </c>
      <c r="J188" s="90">
        <f>J187</f>
        <v>0</v>
      </c>
      <c r="K188" s="92" t="s">
        <v>149</v>
      </c>
      <c r="L188" s="407" t="s">
        <v>149</v>
      </c>
      <c r="M188" s="92" t="s">
        <v>149</v>
      </c>
      <c r="N188" s="92" t="s">
        <v>149</v>
      </c>
      <c r="O188" s="92" t="s">
        <v>149</v>
      </c>
      <c r="P188" s="92" t="s">
        <v>149</v>
      </c>
    </row>
    <row r="189" spans="1:16" ht="24.75" customHeight="1" x14ac:dyDescent="0.25">
      <c r="A189" s="651" t="s">
        <v>76</v>
      </c>
      <c r="B189" s="654" t="s">
        <v>132</v>
      </c>
      <c r="C189" s="654" t="s">
        <v>16</v>
      </c>
      <c r="D189" s="651" t="s">
        <v>17</v>
      </c>
      <c r="E189" s="659" t="s">
        <v>139</v>
      </c>
      <c r="F189" s="162" t="s">
        <v>100</v>
      </c>
      <c r="G189" s="92">
        <f t="shared" si="39"/>
        <v>1600</v>
      </c>
      <c r="H189" s="90">
        <f>H190</f>
        <v>300</v>
      </c>
      <c r="I189" s="90">
        <f>I190</f>
        <v>1300</v>
      </c>
      <c r="J189" s="90">
        <f>J190</f>
        <v>0</v>
      </c>
      <c r="K189" s="92" t="s">
        <v>149</v>
      </c>
      <c r="L189" s="407" t="s">
        <v>149</v>
      </c>
      <c r="M189" s="92" t="s">
        <v>149</v>
      </c>
      <c r="N189" s="92" t="s">
        <v>149</v>
      </c>
      <c r="O189" s="92" t="s">
        <v>149</v>
      </c>
      <c r="P189" s="92" t="s">
        <v>149</v>
      </c>
    </row>
    <row r="190" spans="1:16" ht="24.75" customHeight="1" x14ac:dyDescent="0.25">
      <c r="A190" s="652"/>
      <c r="B190" s="655"/>
      <c r="C190" s="655"/>
      <c r="D190" s="652"/>
      <c r="E190" s="660"/>
      <c r="F190" s="162" t="s">
        <v>135</v>
      </c>
      <c r="G190" s="92">
        <f t="shared" si="39"/>
        <v>1600</v>
      </c>
      <c r="H190" s="90">
        <v>300</v>
      </c>
      <c r="I190" s="90">
        <v>1300</v>
      </c>
      <c r="J190" s="90">
        <v>0</v>
      </c>
      <c r="K190" s="92" t="s">
        <v>149</v>
      </c>
      <c r="L190" s="407" t="s">
        <v>149</v>
      </c>
      <c r="M190" s="92" t="s">
        <v>149</v>
      </c>
      <c r="N190" s="92" t="s">
        <v>149</v>
      </c>
      <c r="O190" s="92" t="s">
        <v>149</v>
      </c>
      <c r="P190" s="92" t="s">
        <v>149</v>
      </c>
    </row>
    <row r="191" spans="1:16" ht="24.75" customHeight="1" x14ac:dyDescent="0.25">
      <c r="A191" s="652"/>
      <c r="B191" s="655"/>
      <c r="C191" s="655"/>
      <c r="D191" s="652"/>
      <c r="E191" s="660"/>
      <c r="F191" s="162" t="s">
        <v>188</v>
      </c>
      <c r="G191" s="92">
        <f t="shared" si="39"/>
        <v>1600</v>
      </c>
      <c r="H191" s="90">
        <v>300</v>
      </c>
      <c r="I191" s="90">
        <v>1300</v>
      </c>
      <c r="J191" s="90">
        <v>0</v>
      </c>
      <c r="K191" s="92" t="s">
        <v>149</v>
      </c>
      <c r="L191" s="407" t="s">
        <v>149</v>
      </c>
      <c r="M191" s="92" t="s">
        <v>149</v>
      </c>
      <c r="N191" s="92" t="s">
        <v>149</v>
      </c>
      <c r="O191" s="92" t="s">
        <v>149</v>
      </c>
      <c r="P191" s="92" t="s">
        <v>149</v>
      </c>
    </row>
    <row r="192" spans="1:16" ht="24.75" customHeight="1" x14ac:dyDescent="0.25">
      <c r="A192" s="653"/>
      <c r="B192" s="656"/>
      <c r="C192" s="656"/>
      <c r="D192" s="653"/>
      <c r="E192" s="661"/>
      <c r="F192" s="162" t="s">
        <v>69</v>
      </c>
      <c r="G192" s="92">
        <f t="shared" si="39"/>
        <v>0</v>
      </c>
      <c r="H192" s="90">
        <v>0</v>
      </c>
      <c r="I192" s="90">
        <v>0</v>
      </c>
      <c r="J192" s="90">
        <v>0</v>
      </c>
      <c r="K192" s="92" t="s">
        <v>149</v>
      </c>
      <c r="L192" s="407" t="s">
        <v>149</v>
      </c>
      <c r="M192" s="92" t="s">
        <v>149</v>
      </c>
      <c r="N192" s="92" t="s">
        <v>149</v>
      </c>
      <c r="O192" s="92" t="s">
        <v>149</v>
      </c>
      <c r="P192" s="92" t="s">
        <v>149</v>
      </c>
    </row>
    <row r="193" spans="1:16" ht="24.75" customHeight="1" x14ac:dyDescent="0.25">
      <c r="A193" s="651" t="s">
        <v>76</v>
      </c>
      <c r="B193" s="654" t="s">
        <v>132</v>
      </c>
      <c r="C193" s="654" t="s">
        <v>16</v>
      </c>
      <c r="D193" s="651" t="s">
        <v>18</v>
      </c>
      <c r="E193" s="659" t="s">
        <v>308</v>
      </c>
      <c r="F193" s="162" t="s">
        <v>100</v>
      </c>
      <c r="G193" s="92">
        <f t="shared" si="39"/>
        <v>0</v>
      </c>
      <c r="H193" s="90" t="s">
        <v>149</v>
      </c>
      <c r="I193" s="90">
        <f>SUM(I195)</f>
        <v>0</v>
      </c>
      <c r="J193" s="90">
        <f>SUM(J195)</f>
        <v>0</v>
      </c>
      <c r="K193" s="92">
        <v>0</v>
      </c>
      <c r="L193" s="407">
        <v>0</v>
      </c>
      <c r="M193" s="92">
        <v>0</v>
      </c>
      <c r="N193" s="92">
        <v>0</v>
      </c>
      <c r="O193" s="92">
        <v>0</v>
      </c>
      <c r="P193" s="92">
        <v>0</v>
      </c>
    </row>
    <row r="194" spans="1:16" ht="16.5" customHeight="1" x14ac:dyDescent="0.25">
      <c r="A194" s="652"/>
      <c r="B194" s="655"/>
      <c r="C194" s="655"/>
      <c r="D194" s="652"/>
      <c r="E194" s="660"/>
      <c r="F194" s="93" t="s">
        <v>113</v>
      </c>
      <c r="G194" s="92">
        <f t="shared" si="39"/>
        <v>0</v>
      </c>
      <c r="H194" s="90"/>
      <c r="I194" s="90">
        <v>0</v>
      </c>
      <c r="J194" s="90">
        <v>0</v>
      </c>
      <c r="K194" s="92">
        <v>0</v>
      </c>
      <c r="L194" s="407">
        <v>0</v>
      </c>
      <c r="M194" s="92">
        <v>0</v>
      </c>
      <c r="N194" s="92">
        <v>0</v>
      </c>
      <c r="O194" s="92">
        <v>0</v>
      </c>
      <c r="P194" s="92">
        <v>0</v>
      </c>
    </row>
    <row r="195" spans="1:16" ht="24.75" customHeight="1" x14ac:dyDescent="0.25">
      <c r="A195" s="652"/>
      <c r="B195" s="655"/>
      <c r="C195" s="655"/>
      <c r="D195" s="652"/>
      <c r="E195" s="660"/>
      <c r="F195" s="162" t="s">
        <v>135</v>
      </c>
      <c r="G195" s="92">
        <f t="shared" si="39"/>
        <v>0</v>
      </c>
      <c r="H195" s="90" t="s">
        <v>149</v>
      </c>
      <c r="I195" s="90">
        <v>0</v>
      </c>
      <c r="J195" s="128">
        <f>J196</f>
        <v>0</v>
      </c>
      <c r="K195" s="92">
        <v>0</v>
      </c>
      <c r="L195" s="407">
        <v>0</v>
      </c>
      <c r="M195" s="92">
        <v>0</v>
      </c>
      <c r="N195" s="92">
        <v>0</v>
      </c>
      <c r="O195" s="92">
        <v>0</v>
      </c>
      <c r="P195" s="92">
        <v>0</v>
      </c>
    </row>
    <row r="196" spans="1:16" ht="24.75" customHeight="1" x14ac:dyDescent="0.25">
      <c r="A196" s="652"/>
      <c r="B196" s="655"/>
      <c r="C196" s="655"/>
      <c r="D196" s="652"/>
      <c r="E196" s="660"/>
      <c r="F196" s="162" t="s">
        <v>188</v>
      </c>
      <c r="G196" s="92">
        <f t="shared" si="39"/>
        <v>0</v>
      </c>
      <c r="H196" s="90" t="s">
        <v>149</v>
      </c>
      <c r="I196" s="90">
        <v>0</v>
      </c>
      <c r="J196" s="128">
        <v>0</v>
      </c>
      <c r="K196" s="92">
        <v>0</v>
      </c>
      <c r="L196" s="407">
        <v>0</v>
      </c>
      <c r="M196" s="92">
        <v>0</v>
      </c>
      <c r="N196" s="92">
        <v>0</v>
      </c>
      <c r="O196" s="92">
        <v>0</v>
      </c>
      <c r="P196" s="92">
        <v>0</v>
      </c>
    </row>
    <row r="197" spans="1:16" ht="24.75" customHeight="1" x14ac:dyDescent="0.25">
      <c r="A197" s="653"/>
      <c r="B197" s="656"/>
      <c r="C197" s="656"/>
      <c r="D197" s="653"/>
      <c r="E197" s="661"/>
      <c r="F197" s="162" t="s">
        <v>69</v>
      </c>
      <c r="G197" s="92">
        <f t="shared" si="39"/>
        <v>0</v>
      </c>
      <c r="H197" s="90" t="s">
        <v>149</v>
      </c>
      <c r="I197" s="90">
        <v>0</v>
      </c>
      <c r="J197" s="128">
        <v>0</v>
      </c>
      <c r="K197" s="92">
        <v>0</v>
      </c>
      <c r="L197" s="407">
        <v>0</v>
      </c>
      <c r="M197" s="92">
        <v>0</v>
      </c>
      <c r="N197" s="92">
        <v>0</v>
      </c>
      <c r="O197" s="92">
        <v>0</v>
      </c>
      <c r="P197" s="92">
        <v>0</v>
      </c>
    </row>
    <row r="198" spans="1:16" ht="21" customHeight="1" x14ac:dyDescent="0.25">
      <c r="A198" s="4" t="s">
        <v>76</v>
      </c>
      <c r="B198" s="5" t="s">
        <v>132</v>
      </c>
      <c r="C198" s="5" t="s">
        <v>17</v>
      </c>
      <c r="D198" s="94"/>
      <c r="E198" s="671" t="s">
        <v>318</v>
      </c>
      <c r="F198" s="672"/>
      <c r="G198" s="92">
        <f>K198+L198+M198</f>
        <v>0</v>
      </c>
      <c r="H198" s="92" t="s">
        <v>149</v>
      </c>
      <c r="I198" s="90" t="s">
        <v>149</v>
      </c>
      <c r="J198" s="116" t="s">
        <v>149</v>
      </c>
      <c r="K198" s="92">
        <f t="shared" ref="K198:P198" si="40">K199+K207+K215</f>
        <v>0</v>
      </c>
      <c r="L198" s="407">
        <f t="shared" si="40"/>
        <v>0</v>
      </c>
      <c r="M198" s="92">
        <f t="shared" si="40"/>
        <v>0</v>
      </c>
      <c r="N198" s="92">
        <f t="shared" si="40"/>
        <v>0</v>
      </c>
      <c r="O198" s="92">
        <f t="shared" si="40"/>
        <v>0</v>
      </c>
      <c r="P198" s="92">
        <f t="shared" si="40"/>
        <v>0</v>
      </c>
    </row>
    <row r="199" spans="1:16" x14ac:dyDescent="0.25">
      <c r="A199" s="651" t="s">
        <v>76</v>
      </c>
      <c r="B199" s="654" t="s">
        <v>132</v>
      </c>
      <c r="C199" s="654" t="s">
        <v>17</v>
      </c>
      <c r="D199" s="651" t="s">
        <v>15</v>
      </c>
      <c r="E199" s="688" t="s">
        <v>220</v>
      </c>
      <c r="F199" s="93" t="s">
        <v>46</v>
      </c>
      <c r="G199" s="92">
        <f t="shared" ref="G199:G259" si="41">K199+L199+M199</f>
        <v>0</v>
      </c>
      <c r="H199" s="92" t="s">
        <v>149</v>
      </c>
      <c r="I199" s="92" t="s">
        <v>149</v>
      </c>
      <c r="J199" s="116" t="s">
        <v>149</v>
      </c>
      <c r="K199" s="90">
        <f t="shared" ref="K199:P199" si="42">K200+K201+K204+K205</f>
        <v>0</v>
      </c>
      <c r="L199" s="409">
        <f t="shared" si="42"/>
        <v>0</v>
      </c>
      <c r="M199" s="90">
        <f t="shared" si="42"/>
        <v>0</v>
      </c>
      <c r="N199" s="90">
        <f t="shared" si="42"/>
        <v>0</v>
      </c>
      <c r="O199" s="90">
        <f t="shared" si="42"/>
        <v>0</v>
      </c>
      <c r="P199" s="90">
        <f t="shared" si="42"/>
        <v>0</v>
      </c>
    </row>
    <row r="200" spans="1:16" x14ac:dyDescent="0.25">
      <c r="A200" s="652"/>
      <c r="B200" s="655"/>
      <c r="C200" s="655"/>
      <c r="D200" s="652"/>
      <c r="E200" s="689"/>
      <c r="F200" s="93" t="s">
        <v>113</v>
      </c>
      <c r="G200" s="92">
        <f t="shared" si="41"/>
        <v>0</v>
      </c>
      <c r="H200" s="92" t="s">
        <v>149</v>
      </c>
      <c r="I200" s="92" t="s">
        <v>149</v>
      </c>
      <c r="J200" s="116" t="s">
        <v>149</v>
      </c>
      <c r="K200" s="90">
        <v>0</v>
      </c>
      <c r="L200" s="409">
        <v>0</v>
      </c>
      <c r="M200" s="90">
        <v>0</v>
      </c>
      <c r="N200" s="90">
        <v>0</v>
      </c>
      <c r="O200" s="90">
        <v>0</v>
      </c>
      <c r="P200" s="90">
        <v>0</v>
      </c>
    </row>
    <row r="201" spans="1:16" ht="22.5" x14ac:dyDescent="0.25">
      <c r="A201" s="652"/>
      <c r="B201" s="655"/>
      <c r="C201" s="655"/>
      <c r="D201" s="652"/>
      <c r="E201" s="689"/>
      <c r="F201" s="93" t="s">
        <v>135</v>
      </c>
      <c r="G201" s="92">
        <f t="shared" si="41"/>
        <v>0</v>
      </c>
      <c r="H201" s="92" t="s">
        <v>149</v>
      </c>
      <c r="I201" s="92" t="s">
        <v>149</v>
      </c>
      <c r="J201" s="116" t="s">
        <v>149</v>
      </c>
      <c r="K201" s="90">
        <f t="shared" ref="K201:P201" si="43">K202+K203</f>
        <v>0</v>
      </c>
      <c r="L201" s="409">
        <f t="shared" si="43"/>
        <v>0</v>
      </c>
      <c r="M201" s="90">
        <f t="shared" si="43"/>
        <v>0</v>
      </c>
      <c r="N201" s="90">
        <f t="shared" si="43"/>
        <v>0</v>
      </c>
      <c r="O201" s="90">
        <f t="shared" si="43"/>
        <v>0</v>
      </c>
      <c r="P201" s="90">
        <f t="shared" si="43"/>
        <v>0</v>
      </c>
    </row>
    <row r="202" spans="1:16" ht="22.5" x14ac:dyDescent="0.25">
      <c r="A202" s="652"/>
      <c r="B202" s="655"/>
      <c r="C202" s="655"/>
      <c r="D202" s="652"/>
      <c r="E202" s="689"/>
      <c r="F202" s="93" t="s">
        <v>112</v>
      </c>
      <c r="G202" s="92">
        <f t="shared" si="41"/>
        <v>0</v>
      </c>
      <c r="H202" s="92" t="s">
        <v>149</v>
      </c>
      <c r="I202" s="92" t="s">
        <v>149</v>
      </c>
      <c r="J202" s="116" t="s">
        <v>149</v>
      </c>
      <c r="K202" s="90">
        <v>0</v>
      </c>
      <c r="L202" s="409">
        <v>0</v>
      </c>
      <c r="M202" s="90">
        <v>0</v>
      </c>
      <c r="N202" s="90">
        <v>0</v>
      </c>
      <c r="O202" s="90">
        <v>0</v>
      </c>
      <c r="P202" s="90">
        <v>0</v>
      </c>
    </row>
    <row r="203" spans="1:16" ht="22.5" x14ac:dyDescent="0.25">
      <c r="A203" s="652"/>
      <c r="B203" s="655"/>
      <c r="C203" s="655"/>
      <c r="D203" s="652"/>
      <c r="E203" s="689"/>
      <c r="F203" s="93" t="s">
        <v>134</v>
      </c>
      <c r="G203" s="92">
        <f t="shared" si="41"/>
        <v>0</v>
      </c>
      <c r="H203" s="92" t="s">
        <v>149</v>
      </c>
      <c r="I203" s="92" t="s">
        <v>149</v>
      </c>
      <c r="J203" s="116" t="s">
        <v>149</v>
      </c>
      <c r="K203" s="90">
        <v>0</v>
      </c>
      <c r="L203" s="409">
        <v>0</v>
      </c>
      <c r="M203" s="90">
        <v>0</v>
      </c>
      <c r="N203" s="90">
        <v>0</v>
      </c>
      <c r="O203" s="90">
        <v>0</v>
      </c>
      <c r="P203" s="90">
        <v>0</v>
      </c>
    </row>
    <row r="204" spans="1:16" ht="22.5" x14ac:dyDescent="0.25">
      <c r="A204" s="652"/>
      <c r="B204" s="655"/>
      <c r="C204" s="655"/>
      <c r="D204" s="652"/>
      <c r="E204" s="689"/>
      <c r="F204" s="93" t="s">
        <v>393</v>
      </c>
      <c r="G204" s="92">
        <f t="shared" si="41"/>
        <v>0</v>
      </c>
      <c r="H204" s="92" t="s">
        <v>149</v>
      </c>
      <c r="I204" s="92" t="s">
        <v>149</v>
      </c>
      <c r="J204" s="116" t="s">
        <v>149</v>
      </c>
      <c r="K204" s="90">
        <v>0</v>
      </c>
      <c r="L204" s="409">
        <v>0</v>
      </c>
      <c r="M204" s="90">
        <v>0</v>
      </c>
      <c r="N204" s="90">
        <v>0</v>
      </c>
      <c r="O204" s="90">
        <v>0</v>
      </c>
      <c r="P204" s="90">
        <v>0</v>
      </c>
    </row>
    <row r="205" spans="1:16" x14ac:dyDescent="0.25">
      <c r="A205" s="652"/>
      <c r="B205" s="655"/>
      <c r="C205" s="655"/>
      <c r="D205" s="652"/>
      <c r="E205" s="689"/>
      <c r="F205" s="93" t="s">
        <v>205</v>
      </c>
      <c r="G205" s="92">
        <f t="shared" si="41"/>
        <v>0</v>
      </c>
      <c r="H205" s="92" t="s">
        <v>149</v>
      </c>
      <c r="I205" s="92" t="s">
        <v>149</v>
      </c>
      <c r="J205" s="116" t="s">
        <v>149</v>
      </c>
      <c r="K205" s="90">
        <v>0</v>
      </c>
      <c r="L205" s="409">
        <v>0</v>
      </c>
      <c r="M205" s="90">
        <v>0</v>
      </c>
      <c r="N205" s="90">
        <v>0</v>
      </c>
      <c r="O205" s="90">
        <v>0</v>
      </c>
      <c r="P205" s="90">
        <v>0</v>
      </c>
    </row>
    <row r="206" spans="1:16" ht="22.5" x14ac:dyDescent="0.25">
      <c r="A206" s="653"/>
      <c r="B206" s="656"/>
      <c r="C206" s="656"/>
      <c r="D206" s="653"/>
      <c r="E206" s="690"/>
      <c r="F206" s="93" t="s">
        <v>203</v>
      </c>
      <c r="G206" s="92">
        <f t="shared" si="41"/>
        <v>0</v>
      </c>
      <c r="H206" s="92" t="s">
        <v>149</v>
      </c>
      <c r="I206" s="92" t="s">
        <v>149</v>
      </c>
      <c r="J206" s="116" t="s">
        <v>149</v>
      </c>
      <c r="K206" s="90">
        <f t="shared" ref="K206:P206" si="44">K201</f>
        <v>0</v>
      </c>
      <c r="L206" s="409">
        <f t="shared" si="44"/>
        <v>0</v>
      </c>
      <c r="M206" s="90">
        <f t="shared" si="44"/>
        <v>0</v>
      </c>
      <c r="N206" s="90">
        <f t="shared" si="44"/>
        <v>0</v>
      </c>
      <c r="O206" s="90">
        <f t="shared" si="44"/>
        <v>0</v>
      </c>
      <c r="P206" s="90">
        <f t="shared" si="44"/>
        <v>0</v>
      </c>
    </row>
    <row r="207" spans="1:16" x14ac:dyDescent="0.25">
      <c r="A207" s="651" t="s">
        <v>76</v>
      </c>
      <c r="B207" s="654" t="s">
        <v>132</v>
      </c>
      <c r="C207" s="654" t="s">
        <v>17</v>
      </c>
      <c r="D207" s="651" t="s">
        <v>16</v>
      </c>
      <c r="E207" s="688" t="s">
        <v>221</v>
      </c>
      <c r="F207" s="93" t="s">
        <v>46</v>
      </c>
      <c r="G207" s="92">
        <f t="shared" si="41"/>
        <v>0</v>
      </c>
      <c r="H207" s="92" t="s">
        <v>149</v>
      </c>
      <c r="I207" s="92" t="s">
        <v>149</v>
      </c>
      <c r="J207" s="116" t="s">
        <v>149</v>
      </c>
      <c r="K207" s="90">
        <f t="shared" ref="K207:P207" si="45">K208+K209+K212+K213</f>
        <v>0</v>
      </c>
      <c r="L207" s="409">
        <f t="shared" si="45"/>
        <v>0</v>
      </c>
      <c r="M207" s="90">
        <f t="shared" si="45"/>
        <v>0</v>
      </c>
      <c r="N207" s="90">
        <f t="shared" si="45"/>
        <v>0</v>
      </c>
      <c r="O207" s="90">
        <f t="shared" si="45"/>
        <v>0</v>
      </c>
      <c r="P207" s="90">
        <f t="shared" si="45"/>
        <v>0</v>
      </c>
    </row>
    <row r="208" spans="1:16" x14ac:dyDescent="0.25">
      <c r="A208" s="652"/>
      <c r="B208" s="655"/>
      <c r="C208" s="655"/>
      <c r="D208" s="652"/>
      <c r="E208" s="689"/>
      <c r="F208" s="93" t="s">
        <v>113</v>
      </c>
      <c r="G208" s="92">
        <f t="shared" si="41"/>
        <v>0</v>
      </c>
      <c r="H208" s="92" t="s">
        <v>149</v>
      </c>
      <c r="I208" s="92" t="s">
        <v>149</v>
      </c>
      <c r="J208" s="116" t="s">
        <v>149</v>
      </c>
      <c r="K208" s="90">
        <v>0</v>
      </c>
      <c r="L208" s="409">
        <v>0</v>
      </c>
      <c r="M208" s="90">
        <v>0</v>
      </c>
      <c r="N208" s="90">
        <v>0</v>
      </c>
      <c r="O208" s="90">
        <v>0</v>
      </c>
      <c r="P208" s="90">
        <v>0</v>
      </c>
    </row>
    <row r="209" spans="1:16" ht="22.5" x14ac:dyDescent="0.25">
      <c r="A209" s="652"/>
      <c r="B209" s="655"/>
      <c r="C209" s="655"/>
      <c r="D209" s="652"/>
      <c r="E209" s="689"/>
      <c r="F209" s="93" t="s">
        <v>135</v>
      </c>
      <c r="G209" s="92">
        <f t="shared" si="41"/>
        <v>0</v>
      </c>
      <c r="H209" s="92" t="s">
        <v>149</v>
      </c>
      <c r="I209" s="92" t="s">
        <v>149</v>
      </c>
      <c r="J209" s="116" t="s">
        <v>149</v>
      </c>
      <c r="K209" s="90">
        <f t="shared" ref="K209:P209" si="46">K210+K211</f>
        <v>0</v>
      </c>
      <c r="L209" s="409">
        <f t="shared" si="46"/>
        <v>0</v>
      </c>
      <c r="M209" s="90">
        <f t="shared" si="46"/>
        <v>0</v>
      </c>
      <c r="N209" s="90">
        <f t="shared" si="46"/>
        <v>0</v>
      </c>
      <c r="O209" s="90">
        <f t="shared" si="46"/>
        <v>0</v>
      </c>
      <c r="P209" s="90">
        <f t="shared" si="46"/>
        <v>0</v>
      </c>
    </row>
    <row r="210" spans="1:16" ht="22.5" x14ac:dyDescent="0.25">
      <c r="A210" s="652"/>
      <c r="B210" s="655"/>
      <c r="C210" s="655"/>
      <c r="D210" s="652"/>
      <c r="E210" s="689"/>
      <c r="F210" s="93" t="s">
        <v>112</v>
      </c>
      <c r="G210" s="92">
        <f t="shared" si="41"/>
        <v>0</v>
      </c>
      <c r="H210" s="92" t="s">
        <v>149</v>
      </c>
      <c r="I210" s="92" t="s">
        <v>149</v>
      </c>
      <c r="J210" s="116" t="s">
        <v>149</v>
      </c>
      <c r="K210" s="90">
        <v>0</v>
      </c>
      <c r="L210" s="409">
        <v>0</v>
      </c>
      <c r="M210" s="90">
        <v>0</v>
      </c>
      <c r="N210" s="90">
        <v>0</v>
      </c>
      <c r="O210" s="90">
        <v>0</v>
      </c>
      <c r="P210" s="90">
        <v>0</v>
      </c>
    </row>
    <row r="211" spans="1:16" ht="22.5" x14ac:dyDescent="0.25">
      <c r="A211" s="652"/>
      <c r="B211" s="655"/>
      <c r="C211" s="655"/>
      <c r="D211" s="652"/>
      <c r="E211" s="689"/>
      <c r="F211" s="93" t="s">
        <v>134</v>
      </c>
      <c r="G211" s="92">
        <f t="shared" si="41"/>
        <v>0</v>
      </c>
      <c r="H211" s="92" t="s">
        <v>149</v>
      </c>
      <c r="I211" s="92" t="s">
        <v>149</v>
      </c>
      <c r="J211" s="116" t="s">
        <v>149</v>
      </c>
      <c r="K211" s="90">
        <v>0</v>
      </c>
      <c r="L211" s="409">
        <v>0</v>
      </c>
      <c r="M211" s="90">
        <v>0</v>
      </c>
      <c r="N211" s="90">
        <v>0</v>
      </c>
      <c r="O211" s="90">
        <v>0</v>
      </c>
      <c r="P211" s="90">
        <v>0</v>
      </c>
    </row>
    <row r="212" spans="1:16" ht="22.5" x14ac:dyDescent="0.25">
      <c r="A212" s="652"/>
      <c r="B212" s="655"/>
      <c r="C212" s="655"/>
      <c r="D212" s="652"/>
      <c r="E212" s="689"/>
      <c r="F212" s="93" t="s">
        <v>393</v>
      </c>
      <c r="G212" s="92">
        <f t="shared" si="41"/>
        <v>0</v>
      </c>
      <c r="H212" s="92" t="s">
        <v>149</v>
      </c>
      <c r="I212" s="92" t="s">
        <v>149</v>
      </c>
      <c r="J212" s="116" t="s">
        <v>149</v>
      </c>
      <c r="K212" s="90">
        <v>0</v>
      </c>
      <c r="L212" s="409">
        <v>0</v>
      </c>
      <c r="M212" s="90">
        <v>0</v>
      </c>
      <c r="N212" s="90">
        <v>0</v>
      </c>
      <c r="O212" s="90">
        <v>0</v>
      </c>
      <c r="P212" s="90">
        <v>0</v>
      </c>
    </row>
    <row r="213" spans="1:16" x14ac:dyDescent="0.25">
      <c r="A213" s="652"/>
      <c r="B213" s="655"/>
      <c r="C213" s="655"/>
      <c r="D213" s="652"/>
      <c r="E213" s="689"/>
      <c r="F213" s="93" t="s">
        <v>205</v>
      </c>
      <c r="G213" s="92">
        <f t="shared" si="41"/>
        <v>0</v>
      </c>
      <c r="H213" s="92" t="s">
        <v>149</v>
      </c>
      <c r="I213" s="92" t="s">
        <v>149</v>
      </c>
      <c r="J213" s="116" t="s">
        <v>149</v>
      </c>
      <c r="K213" s="90">
        <v>0</v>
      </c>
      <c r="L213" s="409">
        <v>0</v>
      </c>
      <c r="M213" s="90">
        <v>0</v>
      </c>
      <c r="N213" s="90">
        <v>0</v>
      </c>
      <c r="O213" s="90">
        <v>0</v>
      </c>
      <c r="P213" s="90">
        <v>0</v>
      </c>
    </row>
    <row r="214" spans="1:16" ht="22.5" x14ac:dyDescent="0.25">
      <c r="A214" s="653"/>
      <c r="B214" s="656"/>
      <c r="C214" s="656"/>
      <c r="D214" s="653"/>
      <c r="E214" s="690"/>
      <c r="F214" s="93" t="s">
        <v>203</v>
      </c>
      <c r="G214" s="92">
        <f t="shared" si="41"/>
        <v>0</v>
      </c>
      <c r="H214" s="92" t="s">
        <v>149</v>
      </c>
      <c r="I214" s="92" t="s">
        <v>149</v>
      </c>
      <c r="J214" s="116" t="s">
        <v>149</v>
      </c>
      <c r="K214" s="90">
        <f t="shared" ref="K214:P214" si="47">K209</f>
        <v>0</v>
      </c>
      <c r="L214" s="409">
        <f t="shared" si="47"/>
        <v>0</v>
      </c>
      <c r="M214" s="90">
        <f t="shared" si="47"/>
        <v>0</v>
      </c>
      <c r="N214" s="90">
        <f t="shared" si="47"/>
        <v>0</v>
      </c>
      <c r="O214" s="90">
        <f t="shared" si="47"/>
        <v>0</v>
      </c>
      <c r="P214" s="90">
        <f t="shared" si="47"/>
        <v>0</v>
      </c>
    </row>
    <row r="215" spans="1:16" x14ac:dyDescent="0.25">
      <c r="A215" s="651" t="s">
        <v>76</v>
      </c>
      <c r="B215" s="654" t="s">
        <v>132</v>
      </c>
      <c r="C215" s="654" t="s">
        <v>17</v>
      </c>
      <c r="D215" s="651" t="s">
        <v>17</v>
      </c>
      <c r="E215" s="688" t="s">
        <v>222</v>
      </c>
      <c r="F215" s="93" t="s">
        <v>46</v>
      </c>
      <c r="G215" s="92">
        <f t="shared" si="41"/>
        <v>0</v>
      </c>
      <c r="H215" s="92" t="s">
        <v>149</v>
      </c>
      <c r="I215" s="90" t="s">
        <v>149</v>
      </c>
      <c r="J215" s="116" t="s">
        <v>149</v>
      </c>
      <c r="K215" s="90">
        <f t="shared" ref="K215:P215" si="48">K216+K217+K220+K221</f>
        <v>0</v>
      </c>
      <c r="L215" s="409">
        <f t="shared" si="48"/>
        <v>0</v>
      </c>
      <c r="M215" s="90">
        <f t="shared" si="48"/>
        <v>0</v>
      </c>
      <c r="N215" s="90">
        <f t="shared" si="48"/>
        <v>0</v>
      </c>
      <c r="O215" s="90">
        <f t="shared" si="48"/>
        <v>0</v>
      </c>
      <c r="P215" s="90">
        <f t="shared" si="48"/>
        <v>0</v>
      </c>
    </row>
    <row r="216" spans="1:16" x14ac:dyDescent="0.25">
      <c r="A216" s="652"/>
      <c r="B216" s="655"/>
      <c r="C216" s="655"/>
      <c r="D216" s="652"/>
      <c r="E216" s="689"/>
      <c r="F216" s="93" t="s">
        <v>113</v>
      </c>
      <c r="G216" s="92">
        <f t="shared" si="41"/>
        <v>0</v>
      </c>
      <c r="H216" s="92" t="s">
        <v>149</v>
      </c>
      <c r="I216" s="92" t="s">
        <v>149</v>
      </c>
      <c r="J216" s="116" t="s">
        <v>149</v>
      </c>
      <c r="K216" s="90">
        <f>K218/19*81</f>
        <v>0</v>
      </c>
      <c r="L216" s="409">
        <v>0</v>
      </c>
      <c r="M216" s="90">
        <v>0</v>
      </c>
      <c r="N216" s="90">
        <v>0</v>
      </c>
      <c r="O216" s="90">
        <v>0</v>
      </c>
      <c r="P216" s="90">
        <v>0</v>
      </c>
    </row>
    <row r="217" spans="1:16" ht="22.5" x14ac:dyDescent="0.25">
      <c r="A217" s="652"/>
      <c r="B217" s="655"/>
      <c r="C217" s="655"/>
      <c r="D217" s="652"/>
      <c r="E217" s="689"/>
      <c r="F217" s="93" t="s">
        <v>135</v>
      </c>
      <c r="G217" s="92">
        <f t="shared" si="41"/>
        <v>0</v>
      </c>
      <c r="H217" s="92" t="s">
        <v>149</v>
      </c>
      <c r="I217" s="92" t="s">
        <v>149</v>
      </c>
      <c r="J217" s="116" t="s">
        <v>149</v>
      </c>
      <c r="K217" s="90">
        <f t="shared" ref="K217:P217" si="49">K218+K219</f>
        <v>0</v>
      </c>
      <c r="L217" s="409">
        <f t="shared" si="49"/>
        <v>0</v>
      </c>
      <c r="M217" s="90">
        <f t="shared" si="49"/>
        <v>0</v>
      </c>
      <c r="N217" s="90">
        <f t="shared" si="49"/>
        <v>0</v>
      </c>
      <c r="O217" s="90">
        <f t="shared" si="49"/>
        <v>0</v>
      </c>
      <c r="P217" s="90">
        <f t="shared" si="49"/>
        <v>0</v>
      </c>
    </row>
    <row r="218" spans="1:16" ht="22.5" x14ac:dyDescent="0.25">
      <c r="A218" s="652"/>
      <c r="B218" s="655"/>
      <c r="C218" s="655"/>
      <c r="D218" s="652"/>
      <c r="E218" s="689"/>
      <c r="F218" s="93" t="s">
        <v>112</v>
      </c>
      <c r="G218" s="92">
        <f t="shared" si="41"/>
        <v>0</v>
      </c>
      <c r="H218" s="92" t="s">
        <v>149</v>
      </c>
      <c r="I218" s="92" t="s">
        <v>149</v>
      </c>
      <c r="J218" s="116" t="s">
        <v>149</v>
      </c>
      <c r="K218" s="90">
        <v>0</v>
      </c>
      <c r="L218" s="409">
        <v>0</v>
      </c>
      <c r="M218" s="90">
        <v>0</v>
      </c>
      <c r="N218" s="90">
        <v>0</v>
      </c>
      <c r="O218" s="90">
        <v>0</v>
      </c>
      <c r="P218" s="90">
        <v>0</v>
      </c>
    </row>
    <row r="219" spans="1:16" ht="22.5" x14ac:dyDescent="0.25">
      <c r="A219" s="652"/>
      <c r="B219" s="655"/>
      <c r="C219" s="655"/>
      <c r="D219" s="652"/>
      <c r="E219" s="689"/>
      <c r="F219" s="93" t="s">
        <v>134</v>
      </c>
      <c r="G219" s="92">
        <f t="shared" si="41"/>
        <v>0</v>
      </c>
      <c r="H219" s="92" t="s">
        <v>149</v>
      </c>
      <c r="I219" s="92" t="s">
        <v>149</v>
      </c>
      <c r="J219" s="116" t="s">
        <v>149</v>
      </c>
      <c r="K219" s="90">
        <v>0</v>
      </c>
      <c r="L219" s="409">
        <v>0</v>
      </c>
      <c r="M219" s="90">
        <v>0</v>
      </c>
      <c r="N219" s="90">
        <v>0</v>
      </c>
      <c r="O219" s="90">
        <v>0</v>
      </c>
      <c r="P219" s="90">
        <v>0</v>
      </c>
    </row>
    <row r="220" spans="1:16" ht="22.5" x14ac:dyDescent="0.25">
      <c r="A220" s="652"/>
      <c r="B220" s="655"/>
      <c r="C220" s="655"/>
      <c r="D220" s="652"/>
      <c r="E220" s="689"/>
      <c r="F220" s="93" t="s">
        <v>393</v>
      </c>
      <c r="G220" s="92">
        <f t="shared" si="41"/>
        <v>0</v>
      </c>
      <c r="H220" s="92" t="s">
        <v>149</v>
      </c>
      <c r="I220" s="92" t="s">
        <v>149</v>
      </c>
      <c r="J220" s="116" t="s">
        <v>149</v>
      </c>
      <c r="K220" s="90">
        <v>0</v>
      </c>
      <c r="L220" s="409">
        <v>0</v>
      </c>
      <c r="M220" s="90">
        <v>0</v>
      </c>
      <c r="N220" s="90">
        <v>0</v>
      </c>
      <c r="O220" s="90">
        <v>0</v>
      </c>
      <c r="P220" s="90">
        <v>0</v>
      </c>
    </row>
    <row r="221" spans="1:16" x14ac:dyDescent="0.25">
      <c r="A221" s="652"/>
      <c r="B221" s="655"/>
      <c r="C221" s="655"/>
      <c r="D221" s="652"/>
      <c r="E221" s="689"/>
      <c r="F221" s="93" t="s">
        <v>205</v>
      </c>
      <c r="G221" s="92">
        <f>K221+L221+M221</f>
        <v>0</v>
      </c>
      <c r="H221" s="92" t="s">
        <v>149</v>
      </c>
      <c r="I221" s="92" t="s">
        <v>149</v>
      </c>
      <c r="J221" s="116" t="s">
        <v>149</v>
      </c>
      <c r="K221" s="90">
        <v>0</v>
      </c>
      <c r="L221" s="409">
        <v>0</v>
      </c>
      <c r="M221" s="90">
        <v>0</v>
      </c>
      <c r="N221" s="90">
        <v>0</v>
      </c>
      <c r="O221" s="90">
        <v>0</v>
      </c>
      <c r="P221" s="90">
        <v>0</v>
      </c>
    </row>
    <row r="222" spans="1:16" ht="22.5" x14ac:dyDescent="0.25">
      <c r="A222" s="653"/>
      <c r="B222" s="656"/>
      <c r="C222" s="656"/>
      <c r="D222" s="653"/>
      <c r="E222" s="690"/>
      <c r="F222" s="93" t="s">
        <v>203</v>
      </c>
      <c r="G222" s="92">
        <f t="shared" si="41"/>
        <v>0</v>
      </c>
      <c r="H222" s="92" t="s">
        <v>149</v>
      </c>
      <c r="I222" s="92" t="s">
        <v>149</v>
      </c>
      <c r="J222" s="116" t="s">
        <v>149</v>
      </c>
      <c r="K222" s="90">
        <f t="shared" ref="K222:P222" si="50">K217</f>
        <v>0</v>
      </c>
      <c r="L222" s="409">
        <f t="shared" si="50"/>
        <v>0</v>
      </c>
      <c r="M222" s="90">
        <f t="shared" si="50"/>
        <v>0</v>
      </c>
      <c r="N222" s="90">
        <f t="shared" si="50"/>
        <v>0</v>
      </c>
      <c r="O222" s="90">
        <f t="shared" si="50"/>
        <v>0</v>
      </c>
      <c r="P222" s="90">
        <f t="shared" si="50"/>
        <v>0</v>
      </c>
    </row>
    <row r="223" spans="1:16" x14ac:dyDescent="0.25">
      <c r="A223" s="651" t="s">
        <v>76</v>
      </c>
      <c r="B223" s="654" t="s">
        <v>132</v>
      </c>
      <c r="C223" s="654" t="s">
        <v>17</v>
      </c>
      <c r="D223" s="651" t="s">
        <v>18</v>
      </c>
      <c r="E223" s="688" t="s">
        <v>406</v>
      </c>
      <c r="F223" s="93" t="s">
        <v>46</v>
      </c>
      <c r="G223" s="92">
        <f t="shared" si="41"/>
        <v>0</v>
      </c>
      <c r="H223" s="92" t="s">
        <v>149</v>
      </c>
      <c r="I223" s="92" t="s">
        <v>149</v>
      </c>
      <c r="J223" s="116" t="s">
        <v>149</v>
      </c>
      <c r="K223" s="90">
        <f t="shared" ref="K223:P223" si="51">K224+K225+K228+K229</f>
        <v>0</v>
      </c>
      <c r="L223" s="409">
        <f t="shared" si="51"/>
        <v>0</v>
      </c>
      <c r="M223" s="90">
        <f t="shared" si="51"/>
        <v>0</v>
      </c>
      <c r="N223" s="90">
        <f t="shared" si="51"/>
        <v>0</v>
      </c>
      <c r="O223" s="90">
        <f t="shared" si="51"/>
        <v>0</v>
      </c>
      <c r="P223" s="90">
        <f t="shared" si="51"/>
        <v>0</v>
      </c>
    </row>
    <row r="224" spans="1:16" x14ac:dyDescent="0.25">
      <c r="A224" s="652"/>
      <c r="B224" s="655"/>
      <c r="C224" s="655"/>
      <c r="D224" s="652"/>
      <c r="E224" s="689"/>
      <c r="F224" s="93" t="s">
        <v>113</v>
      </c>
      <c r="G224" s="92">
        <f t="shared" si="41"/>
        <v>0</v>
      </c>
      <c r="H224" s="92" t="s">
        <v>149</v>
      </c>
      <c r="I224" s="92" t="s">
        <v>149</v>
      </c>
      <c r="J224" s="116" t="s">
        <v>149</v>
      </c>
      <c r="K224" s="90">
        <f>K226/19*81</f>
        <v>0</v>
      </c>
      <c r="L224" s="409">
        <v>0</v>
      </c>
      <c r="M224" s="90">
        <v>0</v>
      </c>
      <c r="N224" s="90">
        <v>0</v>
      </c>
      <c r="O224" s="90">
        <v>0</v>
      </c>
      <c r="P224" s="90">
        <v>0</v>
      </c>
    </row>
    <row r="225" spans="1:16" ht="22.5" x14ac:dyDescent="0.25">
      <c r="A225" s="652"/>
      <c r="B225" s="655"/>
      <c r="C225" s="655"/>
      <c r="D225" s="652"/>
      <c r="E225" s="689"/>
      <c r="F225" s="93" t="s">
        <v>135</v>
      </c>
      <c r="G225" s="92">
        <f t="shared" si="41"/>
        <v>0</v>
      </c>
      <c r="H225" s="92" t="s">
        <v>149</v>
      </c>
      <c r="I225" s="92" t="s">
        <v>149</v>
      </c>
      <c r="J225" s="116" t="s">
        <v>149</v>
      </c>
      <c r="K225" s="90">
        <f t="shared" ref="K225:P225" si="52">K226+K227</f>
        <v>0</v>
      </c>
      <c r="L225" s="409">
        <f t="shared" si="52"/>
        <v>0</v>
      </c>
      <c r="M225" s="90">
        <f t="shared" si="52"/>
        <v>0</v>
      </c>
      <c r="N225" s="90">
        <f t="shared" si="52"/>
        <v>0</v>
      </c>
      <c r="O225" s="90">
        <f t="shared" si="52"/>
        <v>0</v>
      </c>
      <c r="P225" s="90">
        <f t="shared" si="52"/>
        <v>0</v>
      </c>
    </row>
    <row r="226" spans="1:16" ht="22.5" x14ac:dyDescent="0.25">
      <c r="A226" s="652"/>
      <c r="B226" s="655"/>
      <c r="C226" s="655"/>
      <c r="D226" s="652"/>
      <c r="E226" s="689"/>
      <c r="F226" s="93" t="s">
        <v>112</v>
      </c>
      <c r="G226" s="92">
        <f t="shared" si="41"/>
        <v>0</v>
      </c>
      <c r="H226" s="92" t="s">
        <v>149</v>
      </c>
      <c r="I226" s="92" t="s">
        <v>149</v>
      </c>
      <c r="J226" s="116" t="s">
        <v>149</v>
      </c>
      <c r="K226" s="90">
        <v>0</v>
      </c>
      <c r="L226" s="409">
        <v>0</v>
      </c>
      <c r="M226" s="90">
        <v>0</v>
      </c>
      <c r="N226" s="90">
        <v>0</v>
      </c>
      <c r="O226" s="90">
        <v>0</v>
      </c>
      <c r="P226" s="90">
        <v>0</v>
      </c>
    </row>
    <row r="227" spans="1:16" ht="22.5" x14ac:dyDescent="0.25">
      <c r="A227" s="652"/>
      <c r="B227" s="655"/>
      <c r="C227" s="655"/>
      <c r="D227" s="652"/>
      <c r="E227" s="689"/>
      <c r="F227" s="93" t="s">
        <v>134</v>
      </c>
      <c r="G227" s="92">
        <f t="shared" si="41"/>
        <v>0</v>
      </c>
      <c r="H227" s="92" t="s">
        <v>149</v>
      </c>
      <c r="I227" s="92" t="s">
        <v>149</v>
      </c>
      <c r="J227" s="116" t="s">
        <v>149</v>
      </c>
      <c r="K227" s="90">
        <v>0</v>
      </c>
      <c r="L227" s="409">
        <v>0</v>
      </c>
      <c r="M227" s="90">
        <v>0</v>
      </c>
      <c r="N227" s="90">
        <v>0</v>
      </c>
      <c r="O227" s="90">
        <v>0</v>
      </c>
      <c r="P227" s="90">
        <v>0</v>
      </c>
    </row>
    <row r="228" spans="1:16" ht="22.5" x14ac:dyDescent="0.25">
      <c r="A228" s="652"/>
      <c r="B228" s="655"/>
      <c r="C228" s="655"/>
      <c r="D228" s="652"/>
      <c r="E228" s="689"/>
      <c r="F228" s="93" t="s">
        <v>393</v>
      </c>
      <c r="G228" s="92">
        <f t="shared" si="41"/>
        <v>0</v>
      </c>
      <c r="H228" s="92" t="s">
        <v>149</v>
      </c>
      <c r="I228" s="92" t="s">
        <v>149</v>
      </c>
      <c r="J228" s="116" t="s">
        <v>149</v>
      </c>
      <c r="K228" s="90">
        <v>0</v>
      </c>
      <c r="L228" s="409">
        <v>0</v>
      </c>
      <c r="M228" s="90">
        <v>0</v>
      </c>
      <c r="N228" s="90">
        <v>0</v>
      </c>
      <c r="O228" s="90">
        <v>0</v>
      </c>
      <c r="P228" s="90">
        <v>0</v>
      </c>
    </row>
    <row r="229" spans="1:16" x14ac:dyDescent="0.25">
      <c r="A229" s="652"/>
      <c r="B229" s="655"/>
      <c r="C229" s="655"/>
      <c r="D229" s="652"/>
      <c r="E229" s="689"/>
      <c r="F229" s="93" t="s">
        <v>205</v>
      </c>
      <c r="G229" s="92">
        <f t="shared" si="41"/>
        <v>0</v>
      </c>
      <c r="H229" s="92" t="s">
        <v>149</v>
      </c>
      <c r="I229" s="92" t="s">
        <v>149</v>
      </c>
      <c r="J229" s="116" t="s">
        <v>149</v>
      </c>
      <c r="K229" s="90">
        <v>0</v>
      </c>
      <c r="L229" s="409">
        <v>0</v>
      </c>
      <c r="M229" s="90">
        <v>0</v>
      </c>
      <c r="N229" s="90">
        <v>0</v>
      </c>
      <c r="O229" s="90">
        <v>0</v>
      </c>
      <c r="P229" s="90">
        <v>0</v>
      </c>
    </row>
    <row r="230" spans="1:16" ht="22.5" x14ac:dyDescent="0.25">
      <c r="A230" s="652"/>
      <c r="B230" s="655"/>
      <c r="C230" s="655"/>
      <c r="D230" s="652"/>
      <c r="E230" s="689"/>
      <c r="F230" s="93" t="s">
        <v>69</v>
      </c>
      <c r="G230" s="92">
        <f t="shared" si="41"/>
        <v>0</v>
      </c>
      <c r="H230" s="92" t="s">
        <v>149</v>
      </c>
      <c r="I230" s="92" t="s">
        <v>149</v>
      </c>
      <c r="J230" s="116" t="s">
        <v>149</v>
      </c>
      <c r="K230" s="90">
        <v>0</v>
      </c>
      <c r="L230" s="409">
        <v>0</v>
      </c>
      <c r="M230" s="90">
        <v>0</v>
      </c>
      <c r="N230" s="90">
        <v>0</v>
      </c>
      <c r="O230" s="90">
        <v>0</v>
      </c>
      <c r="P230" s="90">
        <v>0</v>
      </c>
    </row>
    <row r="231" spans="1:16" ht="22.5" x14ac:dyDescent="0.25">
      <c r="A231" s="653"/>
      <c r="B231" s="656"/>
      <c r="C231" s="656"/>
      <c r="D231" s="653"/>
      <c r="E231" s="690"/>
      <c r="F231" s="93" t="s">
        <v>203</v>
      </c>
      <c r="G231" s="92">
        <f t="shared" si="41"/>
        <v>0</v>
      </c>
      <c r="H231" s="92" t="s">
        <v>149</v>
      </c>
      <c r="I231" s="92" t="s">
        <v>149</v>
      </c>
      <c r="J231" s="116" t="s">
        <v>149</v>
      </c>
      <c r="K231" s="90">
        <f>K225-K230</f>
        <v>0</v>
      </c>
      <c r="L231" s="409">
        <f>L225</f>
        <v>0</v>
      </c>
      <c r="M231" s="90">
        <f>M225</f>
        <v>0</v>
      </c>
      <c r="N231" s="90">
        <f>N225</f>
        <v>0</v>
      </c>
      <c r="O231" s="90">
        <f>O225</f>
        <v>0</v>
      </c>
      <c r="P231" s="90">
        <f>P225</f>
        <v>0</v>
      </c>
    </row>
    <row r="232" spans="1:16" x14ac:dyDescent="0.25">
      <c r="A232" s="651" t="s">
        <v>76</v>
      </c>
      <c r="B232" s="654" t="s">
        <v>132</v>
      </c>
      <c r="C232" s="654" t="s">
        <v>17</v>
      </c>
      <c r="D232" s="651" t="s">
        <v>25</v>
      </c>
      <c r="E232" s="688" t="s">
        <v>218</v>
      </c>
      <c r="F232" s="93" t="s">
        <v>46</v>
      </c>
      <c r="G232" s="92">
        <f>K232+L232+M232</f>
        <v>0</v>
      </c>
      <c r="H232" s="92" t="s">
        <v>149</v>
      </c>
      <c r="I232" s="92" t="s">
        <v>149</v>
      </c>
      <c r="J232" s="116" t="s">
        <v>149</v>
      </c>
      <c r="K232" s="90">
        <f t="shared" ref="K232:P232" si="53">K233+K234+K237+K238</f>
        <v>0</v>
      </c>
      <c r="L232" s="409">
        <f t="shared" si="53"/>
        <v>0</v>
      </c>
      <c r="M232" s="90">
        <f t="shared" si="53"/>
        <v>0</v>
      </c>
      <c r="N232" s="90">
        <f t="shared" si="53"/>
        <v>0</v>
      </c>
      <c r="O232" s="90">
        <f t="shared" si="53"/>
        <v>0</v>
      </c>
      <c r="P232" s="90">
        <f t="shared" si="53"/>
        <v>0</v>
      </c>
    </row>
    <row r="233" spans="1:16" x14ac:dyDescent="0.25">
      <c r="A233" s="652"/>
      <c r="B233" s="655"/>
      <c r="C233" s="655"/>
      <c r="D233" s="652"/>
      <c r="E233" s="689"/>
      <c r="F233" s="93" t="s">
        <v>113</v>
      </c>
      <c r="G233" s="92">
        <f t="shared" si="41"/>
        <v>0</v>
      </c>
      <c r="H233" s="92" t="s">
        <v>149</v>
      </c>
      <c r="I233" s="92" t="s">
        <v>149</v>
      </c>
      <c r="J233" s="116" t="s">
        <v>149</v>
      </c>
      <c r="K233" s="90">
        <f>K235/19*81</f>
        <v>0</v>
      </c>
      <c r="L233" s="409">
        <v>0</v>
      </c>
      <c r="M233" s="90">
        <v>0</v>
      </c>
      <c r="N233" s="90">
        <v>0</v>
      </c>
      <c r="O233" s="90">
        <v>0</v>
      </c>
      <c r="P233" s="90">
        <v>0</v>
      </c>
    </row>
    <row r="234" spans="1:16" ht="22.5" x14ac:dyDescent="0.25">
      <c r="A234" s="652"/>
      <c r="B234" s="655"/>
      <c r="C234" s="655"/>
      <c r="D234" s="652"/>
      <c r="E234" s="689"/>
      <c r="F234" s="93" t="s">
        <v>135</v>
      </c>
      <c r="G234" s="92">
        <f t="shared" si="41"/>
        <v>0</v>
      </c>
      <c r="H234" s="92" t="s">
        <v>149</v>
      </c>
      <c r="I234" s="92" t="s">
        <v>149</v>
      </c>
      <c r="J234" s="116" t="s">
        <v>149</v>
      </c>
      <c r="K234" s="90">
        <f t="shared" ref="K234:P234" si="54">K235+K236</f>
        <v>0</v>
      </c>
      <c r="L234" s="409">
        <f t="shared" si="54"/>
        <v>0</v>
      </c>
      <c r="M234" s="90">
        <f t="shared" si="54"/>
        <v>0</v>
      </c>
      <c r="N234" s="90">
        <f t="shared" si="54"/>
        <v>0</v>
      </c>
      <c r="O234" s="90">
        <f t="shared" si="54"/>
        <v>0</v>
      </c>
      <c r="P234" s="90">
        <f t="shared" si="54"/>
        <v>0</v>
      </c>
    </row>
    <row r="235" spans="1:16" ht="22.5" x14ac:dyDescent="0.25">
      <c r="A235" s="652"/>
      <c r="B235" s="655"/>
      <c r="C235" s="655"/>
      <c r="D235" s="652"/>
      <c r="E235" s="689"/>
      <c r="F235" s="93" t="s">
        <v>112</v>
      </c>
      <c r="G235" s="92">
        <f t="shared" si="41"/>
        <v>0</v>
      </c>
      <c r="H235" s="92" t="s">
        <v>149</v>
      </c>
      <c r="I235" s="92" t="s">
        <v>149</v>
      </c>
      <c r="J235" s="116" t="s">
        <v>149</v>
      </c>
      <c r="K235" s="90">
        <v>0</v>
      </c>
      <c r="L235" s="409">
        <v>0</v>
      </c>
      <c r="M235" s="90">
        <v>0</v>
      </c>
      <c r="N235" s="90">
        <v>0</v>
      </c>
      <c r="O235" s="90">
        <v>0</v>
      </c>
      <c r="P235" s="90">
        <v>0</v>
      </c>
    </row>
    <row r="236" spans="1:16" ht="22.5" x14ac:dyDescent="0.25">
      <c r="A236" s="652"/>
      <c r="B236" s="655"/>
      <c r="C236" s="655"/>
      <c r="D236" s="652"/>
      <c r="E236" s="689"/>
      <c r="F236" s="93" t="s">
        <v>134</v>
      </c>
      <c r="G236" s="92">
        <f t="shared" si="41"/>
        <v>0</v>
      </c>
      <c r="H236" s="92" t="s">
        <v>149</v>
      </c>
      <c r="I236" s="92" t="s">
        <v>149</v>
      </c>
      <c r="J236" s="116" t="s">
        <v>149</v>
      </c>
      <c r="K236" s="90">
        <v>0</v>
      </c>
      <c r="L236" s="409">
        <v>0</v>
      </c>
      <c r="M236" s="90">
        <v>0</v>
      </c>
      <c r="N236" s="90">
        <v>0</v>
      </c>
      <c r="O236" s="90">
        <v>0</v>
      </c>
      <c r="P236" s="90">
        <v>0</v>
      </c>
    </row>
    <row r="237" spans="1:16" ht="22.5" x14ac:dyDescent="0.25">
      <c r="A237" s="652"/>
      <c r="B237" s="655"/>
      <c r="C237" s="655"/>
      <c r="D237" s="652"/>
      <c r="E237" s="689"/>
      <c r="F237" s="93" t="s">
        <v>393</v>
      </c>
      <c r="G237" s="92">
        <f t="shared" si="41"/>
        <v>0</v>
      </c>
      <c r="H237" s="92" t="s">
        <v>149</v>
      </c>
      <c r="I237" s="92" t="s">
        <v>149</v>
      </c>
      <c r="J237" s="116" t="s">
        <v>149</v>
      </c>
      <c r="K237" s="90">
        <v>0</v>
      </c>
      <c r="L237" s="409">
        <v>0</v>
      </c>
      <c r="M237" s="90">
        <v>0</v>
      </c>
      <c r="N237" s="90">
        <v>0</v>
      </c>
      <c r="O237" s="90">
        <v>0</v>
      </c>
      <c r="P237" s="90">
        <v>0</v>
      </c>
    </row>
    <row r="238" spans="1:16" x14ac:dyDescent="0.25">
      <c r="A238" s="652"/>
      <c r="B238" s="655"/>
      <c r="C238" s="655"/>
      <c r="D238" s="652"/>
      <c r="E238" s="689"/>
      <c r="F238" s="93" t="s">
        <v>205</v>
      </c>
      <c r="G238" s="92">
        <f t="shared" si="41"/>
        <v>0</v>
      </c>
      <c r="H238" s="92" t="s">
        <v>149</v>
      </c>
      <c r="I238" s="92" t="s">
        <v>149</v>
      </c>
      <c r="J238" s="116" t="s">
        <v>149</v>
      </c>
      <c r="K238" s="90">
        <v>0</v>
      </c>
      <c r="L238" s="409">
        <v>0</v>
      </c>
      <c r="M238" s="90">
        <v>0</v>
      </c>
      <c r="N238" s="90">
        <v>0</v>
      </c>
      <c r="O238" s="90">
        <v>0</v>
      </c>
      <c r="P238" s="90">
        <v>0</v>
      </c>
    </row>
    <row r="239" spans="1:16" ht="22.5" x14ac:dyDescent="0.25">
      <c r="A239" s="653"/>
      <c r="B239" s="656"/>
      <c r="C239" s="656"/>
      <c r="D239" s="653"/>
      <c r="E239" s="690"/>
      <c r="F239" s="93" t="s">
        <v>203</v>
      </c>
      <c r="G239" s="92">
        <f t="shared" si="41"/>
        <v>0</v>
      </c>
      <c r="H239" s="92" t="s">
        <v>149</v>
      </c>
      <c r="I239" s="92" t="s">
        <v>149</v>
      </c>
      <c r="J239" s="116" t="s">
        <v>149</v>
      </c>
      <c r="K239" s="90">
        <f t="shared" ref="K239:P239" si="55">K234</f>
        <v>0</v>
      </c>
      <c r="L239" s="409">
        <f t="shared" si="55"/>
        <v>0</v>
      </c>
      <c r="M239" s="90">
        <f t="shared" si="55"/>
        <v>0</v>
      </c>
      <c r="N239" s="90">
        <f t="shared" si="55"/>
        <v>0</v>
      </c>
      <c r="O239" s="90">
        <f t="shared" si="55"/>
        <v>0</v>
      </c>
      <c r="P239" s="90">
        <f t="shared" si="55"/>
        <v>0</v>
      </c>
    </row>
    <row r="240" spans="1:16" x14ac:dyDescent="0.25">
      <c r="A240" s="651" t="s">
        <v>76</v>
      </c>
      <c r="B240" s="654" t="s">
        <v>132</v>
      </c>
      <c r="C240" s="654" t="s">
        <v>17</v>
      </c>
      <c r="D240" s="651" t="s">
        <v>24</v>
      </c>
      <c r="E240" s="688" t="s">
        <v>219</v>
      </c>
      <c r="F240" s="93" t="s">
        <v>46</v>
      </c>
      <c r="G240" s="92">
        <f t="shared" si="41"/>
        <v>0</v>
      </c>
      <c r="H240" s="92" t="s">
        <v>149</v>
      </c>
      <c r="I240" s="92" t="s">
        <v>149</v>
      </c>
      <c r="J240" s="116" t="s">
        <v>149</v>
      </c>
      <c r="K240" s="90">
        <f t="shared" ref="K240:P240" si="56">K241+K242+K245+K246</f>
        <v>0</v>
      </c>
      <c r="L240" s="409">
        <f t="shared" si="56"/>
        <v>0</v>
      </c>
      <c r="M240" s="90">
        <f t="shared" si="56"/>
        <v>0</v>
      </c>
      <c r="N240" s="90">
        <f t="shared" si="56"/>
        <v>0</v>
      </c>
      <c r="O240" s="90">
        <f t="shared" si="56"/>
        <v>0</v>
      </c>
      <c r="P240" s="90">
        <f t="shared" si="56"/>
        <v>0</v>
      </c>
    </row>
    <row r="241" spans="1:16" x14ac:dyDescent="0.25">
      <c r="A241" s="652"/>
      <c r="B241" s="655"/>
      <c r="C241" s="655"/>
      <c r="D241" s="652"/>
      <c r="E241" s="689"/>
      <c r="F241" s="93" t="s">
        <v>113</v>
      </c>
      <c r="G241" s="92">
        <f t="shared" si="41"/>
        <v>0</v>
      </c>
      <c r="H241" s="92" t="s">
        <v>149</v>
      </c>
      <c r="I241" s="92" t="s">
        <v>149</v>
      </c>
      <c r="J241" s="116" t="s">
        <v>149</v>
      </c>
      <c r="K241" s="90">
        <v>0</v>
      </c>
      <c r="L241" s="409">
        <v>0</v>
      </c>
      <c r="M241" s="90">
        <v>0</v>
      </c>
      <c r="N241" s="90">
        <v>0</v>
      </c>
      <c r="O241" s="90">
        <v>0</v>
      </c>
      <c r="P241" s="90">
        <v>0</v>
      </c>
    </row>
    <row r="242" spans="1:16" ht="22.5" x14ac:dyDescent="0.25">
      <c r="A242" s="652"/>
      <c r="B242" s="655"/>
      <c r="C242" s="655"/>
      <c r="D242" s="652"/>
      <c r="E242" s="689"/>
      <c r="F242" s="93" t="s">
        <v>135</v>
      </c>
      <c r="G242" s="92">
        <f t="shared" si="41"/>
        <v>0</v>
      </c>
      <c r="H242" s="92" t="s">
        <v>149</v>
      </c>
      <c r="I242" s="92" t="s">
        <v>149</v>
      </c>
      <c r="J242" s="116" t="s">
        <v>149</v>
      </c>
      <c r="K242" s="90">
        <f t="shared" ref="K242:P242" si="57">K243+K244</f>
        <v>0</v>
      </c>
      <c r="L242" s="409">
        <f t="shared" si="57"/>
        <v>0</v>
      </c>
      <c r="M242" s="90">
        <f t="shared" si="57"/>
        <v>0</v>
      </c>
      <c r="N242" s="90">
        <f t="shared" si="57"/>
        <v>0</v>
      </c>
      <c r="O242" s="90">
        <f t="shared" si="57"/>
        <v>0</v>
      </c>
      <c r="P242" s="90">
        <f t="shared" si="57"/>
        <v>0</v>
      </c>
    </row>
    <row r="243" spans="1:16" ht="22.5" x14ac:dyDescent="0.25">
      <c r="A243" s="652"/>
      <c r="B243" s="655"/>
      <c r="C243" s="655"/>
      <c r="D243" s="652"/>
      <c r="E243" s="689"/>
      <c r="F243" s="93" t="s">
        <v>112</v>
      </c>
      <c r="G243" s="92">
        <f>K243+L243+M243</f>
        <v>0</v>
      </c>
      <c r="H243" s="92" t="s">
        <v>149</v>
      </c>
      <c r="I243" s="92" t="s">
        <v>149</v>
      </c>
      <c r="J243" s="116" t="s">
        <v>149</v>
      </c>
      <c r="K243" s="90">
        <v>0</v>
      </c>
      <c r="L243" s="409">
        <v>0</v>
      </c>
      <c r="M243" s="90">
        <v>0</v>
      </c>
      <c r="N243" s="90">
        <v>0</v>
      </c>
      <c r="O243" s="90">
        <v>0</v>
      </c>
      <c r="P243" s="90">
        <v>0</v>
      </c>
    </row>
    <row r="244" spans="1:16" ht="22.5" x14ac:dyDescent="0.25">
      <c r="A244" s="652"/>
      <c r="B244" s="655"/>
      <c r="C244" s="655"/>
      <c r="D244" s="652"/>
      <c r="E244" s="689"/>
      <c r="F244" s="93" t="s">
        <v>134</v>
      </c>
      <c r="G244" s="92">
        <f t="shared" si="41"/>
        <v>0</v>
      </c>
      <c r="H244" s="92" t="s">
        <v>149</v>
      </c>
      <c r="I244" s="92" t="s">
        <v>149</v>
      </c>
      <c r="J244" s="116" t="s">
        <v>149</v>
      </c>
      <c r="K244" s="90">
        <v>0</v>
      </c>
      <c r="L244" s="409">
        <v>0</v>
      </c>
      <c r="M244" s="90">
        <v>0</v>
      </c>
      <c r="N244" s="90">
        <v>0</v>
      </c>
      <c r="O244" s="90">
        <v>0</v>
      </c>
      <c r="P244" s="90">
        <v>0</v>
      </c>
    </row>
    <row r="245" spans="1:16" ht="22.5" x14ac:dyDescent="0.25">
      <c r="A245" s="652"/>
      <c r="B245" s="655"/>
      <c r="C245" s="655"/>
      <c r="D245" s="652"/>
      <c r="E245" s="689"/>
      <c r="F245" s="93" t="s">
        <v>393</v>
      </c>
      <c r="G245" s="92">
        <f t="shared" si="41"/>
        <v>0</v>
      </c>
      <c r="H245" s="92" t="s">
        <v>149</v>
      </c>
      <c r="I245" s="92" t="s">
        <v>149</v>
      </c>
      <c r="J245" s="116" t="s">
        <v>149</v>
      </c>
      <c r="K245" s="90">
        <v>0</v>
      </c>
      <c r="L245" s="409">
        <v>0</v>
      </c>
      <c r="M245" s="90">
        <v>0</v>
      </c>
      <c r="N245" s="90">
        <v>0</v>
      </c>
      <c r="O245" s="90">
        <v>0</v>
      </c>
      <c r="P245" s="90">
        <v>0</v>
      </c>
    </row>
    <row r="246" spans="1:16" x14ac:dyDescent="0.25">
      <c r="A246" s="652"/>
      <c r="B246" s="655"/>
      <c r="C246" s="655"/>
      <c r="D246" s="652"/>
      <c r="E246" s="689"/>
      <c r="F246" s="93" t="s">
        <v>205</v>
      </c>
      <c r="G246" s="92">
        <f t="shared" si="41"/>
        <v>0</v>
      </c>
      <c r="H246" s="92" t="s">
        <v>149</v>
      </c>
      <c r="I246" s="92" t="s">
        <v>149</v>
      </c>
      <c r="J246" s="116" t="s">
        <v>149</v>
      </c>
      <c r="K246" s="90">
        <v>0</v>
      </c>
      <c r="L246" s="409">
        <v>0</v>
      </c>
      <c r="M246" s="90">
        <v>0</v>
      </c>
      <c r="N246" s="90">
        <v>0</v>
      </c>
      <c r="O246" s="90">
        <v>0</v>
      </c>
      <c r="P246" s="90">
        <v>0</v>
      </c>
    </row>
    <row r="247" spans="1:16" ht="22.5" x14ac:dyDescent="0.25">
      <c r="A247" s="652"/>
      <c r="B247" s="655"/>
      <c r="C247" s="655"/>
      <c r="D247" s="652"/>
      <c r="E247" s="689"/>
      <c r="F247" s="93" t="s">
        <v>69</v>
      </c>
      <c r="G247" s="92">
        <f t="shared" si="41"/>
        <v>0</v>
      </c>
      <c r="H247" s="92" t="s">
        <v>149</v>
      </c>
      <c r="I247" s="92" t="s">
        <v>149</v>
      </c>
      <c r="J247" s="116" t="s">
        <v>149</v>
      </c>
      <c r="K247" s="90">
        <v>0</v>
      </c>
      <c r="L247" s="409">
        <v>0</v>
      </c>
      <c r="M247" s="90">
        <v>0</v>
      </c>
      <c r="N247" s="90">
        <v>0</v>
      </c>
      <c r="O247" s="90">
        <v>0</v>
      </c>
      <c r="P247" s="90">
        <v>0</v>
      </c>
    </row>
    <row r="248" spans="1:16" ht="22.5" x14ac:dyDescent="0.25">
      <c r="A248" s="653"/>
      <c r="B248" s="656"/>
      <c r="C248" s="656"/>
      <c r="D248" s="653"/>
      <c r="E248" s="690"/>
      <c r="F248" s="93" t="s">
        <v>203</v>
      </c>
      <c r="G248" s="92">
        <f t="shared" si="41"/>
        <v>0</v>
      </c>
      <c r="H248" s="92" t="s">
        <v>149</v>
      </c>
      <c r="I248" s="92" t="s">
        <v>149</v>
      </c>
      <c r="J248" s="116" t="s">
        <v>149</v>
      </c>
      <c r="K248" s="90">
        <f t="shared" ref="K248:P248" si="58">K242</f>
        <v>0</v>
      </c>
      <c r="L248" s="409">
        <f t="shared" si="58"/>
        <v>0</v>
      </c>
      <c r="M248" s="90">
        <f t="shared" si="58"/>
        <v>0</v>
      </c>
      <c r="N248" s="90">
        <f t="shared" si="58"/>
        <v>0</v>
      </c>
      <c r="O248" s="90">
        <f t="shared" si="58"/>
        <v>0</v>
      </c>
      <c r="P248" s="90">
        <f t="shared" si="58"/>
        <v>0</v>
      </c>
    </row>
    <row r="249" spans="1:16" ht="36" customHeight="1" x14ac:dyDescent="0.25">
      <c r="A249" s="4" t="s">
        <v>76</v>
      </c>
      <c r="B249" s="5" t="s">
        <v>132</v>
      </c>
      <c r="C249" s="5" t="s">
        <v>18</v>
      </c>
      <c r="D249" s="4"/>
      <c r="E249" s="693" t="s">
        <v>315</v>
      </c>
      <c r="F249" s="693"/>
      <c r="G249" s="92">
        <f t="shared" si="41"/>
        <v>0</v>
      </c>
      <c r="H249" s="92" t="s">
        <v>149</v>
      </c>
      <c r="I249" s="92" t="s">
        <v>149</v>
      </c>
      <c r="J249" s="116" t="s">
        <v>149</v>
      </c>
      <c r="K249" s="92">
        <f t="shared" ref="K249:P249" si="59">K250+K258+K266</f>
        <v>0</v>
      </c>
      <c r="L249" s="407">
        <f t="shared" si="59"/>
        <v>0</v>
      </c>
      <c r="M249" s="92">
        <f t="shared" si="59"/>
        <v>0</v>
      </c>
      <c r="N249" s="92">
        <f t="shared" si="59"/>
        <v>0</v>
      </c>
      <c r="O249" s="92">
        <f t="shared" si="59"/>
        <v>0</v>
      </c>
      <c r="P249" s="92">
        <f t="shared" si="59"/>
        <v>0</v>
      </c>
    </row>
    <row r="250" spans="1:16" x14ac:dyDescent="0.25">
      <c r="A250" s="651" t="s">
        <v>76</v>
      </c>
      <c r="B250" s="654" t="s">
        <v>132</v>
      </c>
      <c r="C250" s="654" t="s">
        <v>18</v>
      </c>
      <c r="D250" s="651" t="s">
        <v>15</v>
      </c>
      <c r="E250" s="688" t="s">
        <v>217</v>
      </c>
      <c r="F250" s="93" t="s">
        <v>46</v>
      </c>
      <c r="G250" s="92">
        <f t="shared" si="41"/>
        <v>0</v>
      </c>
      <c r="H250" s="92" t="s">
        <v>149</v>
      </c>
      <c r="I250" s="92" t="s">
        <v>149</v>
      </c>
      <c r="J250" s="116" t="s">
        <v>149</v>
      </c>
      <c r="K250" s="90">
        <f t="shared" ref="K250:P250" si="60">K251+K252+K255+K256</f>
        <v>0</v>
      </c>
      <c r="L250" s="409">
        <f t="shared" si="60"/>
        <v>0</v>
      </c>
      <c r="M250" s="90">
        <f t="shared" si="60"/>
        <v>0</v>
      </c>
      <c r="N250" s="90">
        <f t="shared" si="60"/>
        <v>0</v>
      </c>
      <c r="O250" s="90">
        <f t="shared" si="60"/>
        <v>0</v>
      </c>
      <c r="P250" s="90">
        <f t="shared" si="60"/>
        <v>0</v>
      </c>
    </row>
    <row r="251" spans="1:16" x14ac:dyDescent="0.25">
      <c r="A251" s="652"/>
      <c r="B251" s="655"/>
      <c r="C251" s="655"/>
      <c r="D251" s="652"/>
      <c r="E251" s="689"/>
      <c r="F251" s="93" t="s">
        <v>113</v>
      </c>
      <c r="G251" s="92">
        <f t="shared" si="41"/>
        <v>0</v>
      </c>
      <c r="H251" s="92" t="s">
        <v>149</v>
      </c>
      <c r="I251" s="92" t="s">
        <v>149</v>
      </c>
      <c r="J251" s="116" t="s">
        <v>149</v>
      </c>
      <c r="K251" s="90">
        <f>K253/19*81</f>
        <v>0</v>
      </c>
      <c r="L251" s="409">
        <v>0</v>
      </c>
      <c r="M251" s="90">
        <v>0</v>
      </c>
      <c r="N251" s="90">
        <v>0</v>
      </c>
      <c r="O251" s="90">
        <v>0</v>
      </c>
      <c r="P251" s="90">
        <v>0</v>
      </c>
    </row>
    <row r="252" spans="1:16" ht="22.5" x14ac:dyDescent="0.25">
      <c r="A252" s="652"/>
      <c r="B252" s="655"/>
      <c r="C252" s="655"/>
      <c r="D252" s="652"/>
      <c r="E252" s="689"/>
      <c r="F252" s="93" t="s">
        <v>135</v>
      </c>
      <c r="G252" s="92">
        <f t="shared" si="41"/>
        <v>0</v>
      </c>
      <c r="H252" s="92" t="s">
        <v>149</v>
      </c>
      <c r="I252" s="92" t="s">
        <v>149</v>
      </c>
      <c r="J252" s="116" t="s">
        <v>149</v>
      </c>
      <c r="K252" s="90">
        <f t="shared" ref="K252:P252" si="61">K253+K254</f>
        <v>0</v>
      </c>
      <c r="L252" s="409">
        <f t="shared" si="61"/>
        <v>0</v>
      </c>
      <c r="M252" s="90">
        <f t="shared" si="61"/>
        <v>0</v>
      </c>
      <c r="N252" s="90">
        <f t="shared" si="61"/>
        <v>0</v>
      </c>
      <c r="O252" s="90">
        <f t="shared" si="61"/>
        <v>0</v>
      </c>
      <c r="P252" s="90">
        <f t="shared" si="61"/>
        <v>0</v>
      </c>
    </row>
    <row r="253" spans="1:16" ht="22.5" x14ac:dyDescent="0.25">
      <c r="A253" s="652"/>
      <c r="B253" s="655"/>
      <c r="C253" s="655"/>
      <c r="D253" s="652"/>
      <c r="E253" s="689"/>
      <c r="F253" s="93" t="s">
        <v>112</v>
      </c>
      <c r="G253" s="92">
        <f t="shared" si="41"/>
        <v>0</v>
      </c>
      <c r="H253" s="92" t="s">
        <v>149</v>
      </c>
      <c r="I253" s="92" t="s">
        <v>149</v>
      </c>
      <c r="J253" s="116" t="s">
        <v>149</v>
      </c>
      <c r="K253" s="90">
        <v>0</v>
      </c>
      <c r="L253" s="409">
        <v>0</v>
      </c>
      <c r="M253" s="90">
        <v>0</v>
      </c>
      <c r="N253" s="90">
        <v>0</v>
      </c>
      <c r="O253" s="90">
        <v>0</v>
      </c>
      <c r="P253" s="90">
        <v>0</v>
      </c>
    </row>
    <row r="254" spans="1:16" ht="22.5" x14ac:dyDescent="0.25">
      <c r="A254" s="652"/>
      <c r="B254" s="655"/>
      <c r="C254" s="655"/>
      <c r="D254" s="652"/>
      <c r="E254" s="689"/>
      <c r="F254" s="93" t="s">
        <v>134</v>
      </c>
      <c r="G254" s="92">
        <f t="shared" si="41"/>
        <v>0</v>
      </c>
      <c r="H254" s="92" t="s">
        <v>149</v>
      </c>
      <c r="I254" s="92" t="s">
        <v>149</v>
      </c>
      <c r="J254" s="116" t="s">
        <v>149</v>
      </c>
      <c r="K254" s="90">
        <v>0</v>
      </c>
      <c r="L254" s="409">
        <v>0</v>
      </c>
      <c r="M254" s="90">
        <v>0</v>
      </c>
      <c r="N254" s="90">
        <v>0</v>
      </c>
      <c r="O254" s="90">
        <v>0</v>
      </c>
      <c r="P254" s="90">
        <v>0</v>
      </c>
    </row>
    <row r="255" spans="1:16" ht="22.5" x14ac:dyDescent="0.25">
      <c r="A255" s="652"/>
      <c r="B255" s="655"/>
      <c r="C255" s="655"/>
      <c r="D255" s="652"/>
      <c r="E255" s="689"/>
      <c r="F255" s="93" t="s">
        <v>393</v>
      </c>
      <c r="G255" s="92">
        <f t="shared" si="41"/>
        <v>0</v>
      </c>
      <c r="H255" s="92" t="s">
        <v>149</v>
      </c>
      <c r="I255" s="92" t="s">
        <v>149</v>
      </c>
      <c r="J255" s="116" t="s">
        <v>149</v>
      </c>
      <c r="K255" s="90">
        <v>0</v>
      </c>
      <c r="L255" s="409">
        <v>0</v>
      </c>
      <c r="M255" s="90">
        <v>0</v>
      </c>
      <c r="N255" s="90">
        <v>0</v>
      </c>
      <c r="O255" s="90">
        <v>0</v>
      </c>
      <c r="P255" s="90">
        <v>0</v>
      </c>
    </row>
    <row r="256" spans="1:16" x14ac:dyDescent="0.25">
      <c r="A256" s="652"/>
      <c r="B256" s="655"/>
      <c r="C256" s="655"/>
      <c r="D256" s="652"/>
      <c r="E256" s="689"/>
      <c r="F256" s="93" t="s">
        <v>205</v>
      </c>
      <c r="G256" s="92">
        <f>K256+L256+M256</f>
        <v>0</v>
      </c>
      <c r="H256" s="92" t="s">
        <v>149</v>
      </c>
      <c r="I256" s="92" t="s">
        <v>149</v>
      </c>
      <c r="J256" s="116" t="s">
        <v>149</v>
      </c>
      <c r="K256" s="90">
        <v>0</v>
      </c>
      <c r="L256" s="409">
        <v>0</v>
      </c>
      <c r="M256" s="90">
        <v>0</v>
      </c>
      <c r="N256" s="90">
        <v>0</v>
      </c>
      <c r="O256" s="90">
        <v>0</v>
      </c>
      <c r="P256" s="90">
        <v>0</v>
      </c>
    </row>
    <row r="257" spans="1:16" ht="22.5" x14ac:dyDescent="0.25">
      <c r="A257" s="653"/>
      <c r="B257" s="656"/>
      <c r="C257" s="656"/>
      <c r="D257" s="653"/>
      <c r="E257" s="690"/>
      <c r="F257" s="93" t="s">
        <v>246</v>
      </c>
      <c r="G257" s="92">
        <f t="shared" si="41"/>
        <v>0</v>
      </c>
      <c r="H257" s="92" t="s">
        <v>149</v>
      </c>
      <c r="I257" s="92" t="s">
        <v>149</v>
      </c>
      <c r="J257" s="116" t="s">
        <v>149</v>
      </c>
      <c r="K257" s="90">
        <f t="shared" ref="K257:P257" si="62">K252</f>
        <v>0</v>
      </c>
      <c r="L257" s="409">
        <f t="shared" si="62"/>
        <v>0</v>
      </c>
      <c r="M257" s="90">
        <f t="shared" si="62"/>
        <v>0</v>
      </c>
      <c r="N257" s="90">
        <f t="shared" si="62"/>
        <v>0</v>
      </c>
      <c r="O257" s="90">
        <f t="shared" si="62"/>
        <v>0</v>
      </c>
      <c r="P257" s="90">
        <f t="shared" si="62"/>
        <v>0</v>
      </c>
    </row>
    <row r="258" spans="1:16" x14ac:dyDescent="0.25">
      <c r="A258" s="651" t="s">
        <v>76</v>
      </c>
      <c r="B258" s="654" t="s">
        <v>132</v>
      </c>
      <c r="C258" s="654" t="s">
        <v>18</v>
      </c>
      <c r="D258" s="651" t="s">
        <v>16</v>
      </c>
      <c r="E258" s="688" t="s">
        <v>216</v>
      </c>
      <c r="F258" s="93" t="s">
        <v>46</v>
      </c>
      <c r="G258" s="92">
        <f t="shared" si="41"/>
        <v>0</v>
      </c>
      <c r="H258" s="92" t="s">
        <v>149</v>
      </c>
      <c r="I258" s="92" t="s">
        <v>149</v>
      </c>
      <c r="J258" s="116" t="s">
        <v>149</v>
      </c>
      <c r="K258" s="90">
        <f t="shared" ref="K258:P258" si="63">K259+K260+K263+K264</f>
        <v>0</v>
      </c>
      <c r="L258" s="409">
        <f t="shared" si="63"/>
        <v>0</v>
      </c>
      <c r="M258" s="90">
        <f t="shared" si="63"/>
        <v>0</v>
      </c>
      <c r="N258" s="90">
        <f t="shared" si="63"/>
        <v>0</v>
      </c>
      <c r="O258" s="90">
        <f t="shared" si="63"/>
        <v>0</v>
      </c>
      <c r="P258" s="90">
        <f t="shared" si="63"/>
        <v>0</v>
      </c>
    </row>
    <row r="259" spans="1:16" x14ac:dyDescent="0.25">
      <c r="A259" s="652"/>
      <c r="B259" s="655"/>
      <c r="C259" s="655"/>
      <c r="D259" s="652"/>
      <c r="E259" s="689"/>
      <c r="F259" s="93" t="s">
        <v>113</v>
      </c>
      <c r="G259" s="92">
        <f t="shared" si="41"/>
        <v>0</v>
      </c>
      <c r="H259" s="92" t="s">
        <v>149</v>
      </c>
      <c r="I259" s="92" t="s">
        <v>149</v>
      </c>
      <c r="J259" s="116" t="s">
        <v>149</v>
      </c>
      <c r="K259" s="90">
        <f>K261/19*81</f>
        <v>0</v>
      </c>
      <c r="L259" s="409">
        <v>0</v>
      </c>
      <c r="M259" s="90">
        <v>0</v>
      </c>
      <c r="N259" s="90">
        <v>0</v>
      </c>
      <c r="O259" s="90">
        <v>0</v>
      </c>
      <c r="P259" s="90">
        <v>0</v>
      </c>
    </row>
    <row r="260" spans="1:16" ht="22.5" x14ac:dyDescent="0.25">
      <c r="A260" s="652"/>
      <c r="B260" s="655"/>
      <c r="C260" s="655"/>
      <c r="D260" s="652"/>
      <c r="E260" s="689"/>
      <c r="F260" s="93" t="s">
        <v>135</v>
      </c>
      <c r="G260" s="92">
        <f t="shared" ref="G260:G269" si="64">K260+L260+M260</f>
        <v>0</v>
      </c>
      <c r="H260" s="92" t="s">
        <v>149</v>
      </c>
      <c r="I260" s="92" t="s">
        <v>149</v>
      </c>
      <c r="J260" s="116" t="s">
        <v>149</v>
      </c>
      <c r="K260" s="90">
        <f t="shared" ref="K260:P260" si="65">K261+K262</f>
        <v>0</v>
      </c>
      <c r="L260" s="409">
        <f t="shared" si="65"/>
        <v>0</v>
      </c>
      <c r="M260" s="90">
        <f t="shared" si="65"/>
        <v>0</v>
      </c>
      <c r="N260" s="90">
        <f t="shared" si="65"/>
        <v>0</v>
      </c>
      <c r="O260" s="90">
        <f t="shared" si="65"/>
        <v>0</v>
      </c>
      <c r="P260" s="90">
        <f t="shared" si="65"/>
        <v>0</v>
      </c>
    </row>
    <row r="261" spans="1:16" ht="22.5" x14ac:dyDescent="0.25">
      <c r="A261" s="652"/>
      <c r="B261" s="655"/>
      <c r="C261" s="655"/>
      <c r="D261" s="652"/>
      <c r="E261" s="689"/>
      <c r="F261" s="93" t="s">
        <v>112</v>
      </c>
      <c r="G261" s="92">
        <f t="shared" si="64"/>
        <v>0</v>
      </c>
      <c r="H261" s="92" t="s">
        <v>149</v>
      </c>
      <c r="I261" s="92" t="s">
        <v>149</v>
      </c>
      <c r="J261" s="116" t="s">
        <v>149</v>
      </c>
      <c r="K261" s="90">
        <v>0</v>
      </c>
      <c r="L261" s="409">
        <v>0</v>
      </c>
      <c r="M261" s="90">
        <v>0</v>
      </c>
      <c r="N261" s="90">
        <v>0</v>
      </c>
      <c r="O261" s="90">
        <v>0</v>
      </c>
      <c r="P261" s="90">
        <v>0</v>
      </c>
    </row>
    <row r="262" spans="1:16" ht="22.5" x14ac:dyDescent="0.25">
      <c r="A262" s="652"/>
      <c r="B262" s="655"/>
      <c r="C262" s="655"/>
      <c r="D262" s="652"/>
      <c r="E262" s="689"/>
      <c r="F262" s="93" t="s">
        <v>134</v>
      </c>
      <c r="G262" s="92">
        <f t="shared" si="64"/>
        <v>0</v>
      </c>
      <c r="H262" s="92" t="s">
        <v>149</v>
      </c>
      <c r="I262" s="92" t="s">
        <v>149</v>
      </c>
      <c r="J262" s="116" t="s">
        <v>149</v>
      </c>
      <c r="K262" s="90">
        <v>0</v>
      </c>
      <c r="L262" s="409">
        <v>0</v>
      </c>
      <c r="M262" s="90">
        <v>0</v>
      </c>
      <c r="N262" s="90">
        <v>0</v>
      </c>
      <c r="O262" s="90">
        <v>0</v>
      </c>
      <c r="P262" s="90">
        <v>0</v>
      </c>
    </row>
    <row r="263" spans="1:16" ht="22.5" x14ac:dyDescent="0.25">
      <c r="A263" s="652"/>
      <c r="B263" s="655"/>
      <c r="C263" s="655"/>
      <c r="D263" s="652"/>
      <c r="E263" s="689"/>
      <c r="F263" s="93" t="s">
        <v>393</v>
      </c>
      <c r="G263" s="92">
        <f t="shared" si="64"/>
        <v>0</v>
      </c>
      <c r="H263" s="92" t="s">
        <v>149</v>
      </c>
      <c r="I263" s="92" t="s">
        <v>149</v>
      </c>
      <c r="J263" s="116" t="s">
        <v>149</v>
      </c>
      <c r="K263" s="90">
        <v>0</v>
      </c>
      <c r="L263" s="409">
        <v>0</v>
      </c>
      <c r="M263" s="90">
        <v>0</v>
      </c>
      <c r="N263" s="90">
        <v>0</v>
      </c>
      <c r="O263" s="90">
        <v>0</v>
      </c>
      <c r="P263" s="90">
        <v>0</v>
      </c>
    </row>
    <row r="264" spans="1:16" x14ac:dyDescent="0.25">
      <c r="A264" s="652"/>
      <c r="B264" s="655"/>
      <c r="C264" s="655"/>
      <c r="D264" s="652"/>
      <c r="E264" s="689"/>
      <c r="F264" s="93" t="s">
        <v>205</v>
      </c>
      <c r="G264" s="92">
        <f t="shared" si="64"/>
        <v>0</v>
      </c>
      <c r="H264" s="92" t="s">
        <v>149</v>
      </c>
      <c r="I264" s="92" t="s">
        <v>149</v>
      </c>
      <c r="J264" s="116" t="s">
        <v>149</v>
      </c>
      <c r="K264" s="90">
        <v>0</v>
      </c>
      <c r="L264" s="409">
        <v>0</v>
      </c>
      <c r="M264" s="90">
        <v>0</v>
      </c>
      <c r="N264" s="90">
        <v>0</v>
      </c>
      <c r="O264" s="90">
        <v>0</v>
      </c>
      <c r="P264" s="90">
        <v>0</v>
      </c>
    </row>
    <row r="265" spans="1:16" ht="22.5" x14ac:dyDescent="0.25">
      <c r="A265" s="653"/>
      <c r="B265" s="656"/>
      <c r="C265" s="656"/>
      <c r="D265" s="653"/>
      <c r="E265" s="690"/>
      <c r="F265" s="93" t="s">
        <v>203</v>
      </c>
      <c r="G265" s="92">
        <f t="shared" si="64"/>
        <v>0</v>
      </c>
      <c r="H265" s="92" t="s">
        <v>149</v>
      </c>
      <c r="I265" s="92" t="s">
        <v>149</v>
      </c>
      <c r="J265" s="116" t="s">
        <v>149</v>
      </c>
      <c r="K265" s="90">
        <f t="shared" ref="K265:P265" si="66">K260</f>
        <v>0</v>
      </c>
      <c r="L265" s="409">
        <f t="shared" si="66"/>
        <v>0</v>
      </c>
      <c r="M265" s="90">
        <f t="shared" si="66"/>
        <v>0</v>
      </c>
      <c r="N265" s="90">
        <f t="shared" si="66"/>
        <v>0</v>
      </c>
      <c r="O265" s="90">
        <f t="shared" si="66"/>
        <v>0</v>
      </c>
      <c r="P265" s="90">
        <f t="shared" si="66"/>
        <v>0</v>
      </c>
    </row>
    <row r="266" spans="1:16" x14ac:dyDescent="0.25">
      <c r="A266" s="651" t="s">
        <v>76</v>
      </c>
      <c r="B266" s="654" t="s">
        <v>132</v>
      </c>
      <c r="C266" s="654" t="s">
        <v>18</v>
      </c>
      <c r="D266" s="651" t="s">
        <v>17</v>
      </c>
      <c r="E266" s="688" t="s">
        <v>223</v>
      </c>
      <c r="F266" s="93" t="s">
        <v>46</v>
      </c>
      <c r="G266" s="92">
        <f t="shared" si="64"/>
        <v>0</v>
      </c>
      <c r="H266" s="92" t="s">
        <v>149</v>
      </c>
      <c r="I266" s="92" t="s">
        <v>149</v>
      </c>
      <c r="J266" s="116" t="s">
        <v>149</v>
      </c>
      <c r="K266" s="90">
        <f t="shared" ref="K266:P266" si="67">K267+K268+K271+K272</f>
        <v>0</v>
      </c>
      <c r="L266" s="409">
        <f t="shared" si="67"/>
        <v>0</v>
      </c>
      <c r="M266" s="90">
        <f t="shared" si="67"/>
        <v>0</v>
      </c>
      <c r="N266" s="90">
        <f t="shared" si="67"/>
        <v>0</v>
      </c>
      <c r="O266" s="90">
        <f t="shared" si="67"/>
        <v>0</v>
      </c>
      <c r="P266" s="90">
        <f t="shared" si="67"/>
        <v>0</v>
      </c>
    </row>
    <row r="267" spans="1:16" x14ac:dyDescent="0.25">
      <c r="A267" s="652"/>
      <c r="B267" s="655"/>
      <c r="C267" s="655"/>
      <c r="D267" s="652"/>
      <c r="E267" s="689"/>
      <c r="F267" s="93" t="s">
        <v>113</v>
      </c>
      <c r="G267" s="92">
        <f t="shared" si="64"/>
        <v>0</v>
      </c>
      <c r="H267" s="92" t="s">
        <v>149</v>
      </c>
      <c r="I267" s="92" t="s">
        <v>149</v>
      </c>
      <c r="J267" s="116" t="s">
        <v>149</v>
      </c>
      <c r="K267" s="90">
        <f>K269/19*81</f>
        <v>0</v>
      </c>
      <c r="L267" s="409">
        <v>0</v>
      </c>
      <c r="M267" s="90">
        <v>0</v>
      </c>
      <c r="N267" s="90">
        <v>0</v>
      </c>
      <c r="O267" s="90">
        <v>0</v>
      </c>
      <c r="P267" s="90">
        <v>0</v>
      </c>
    </row>
    <row r="268" spans="1:16" ht="22.5" x14ac:dyDescent="0.25">
      <c r="A268" s="652"/>
      <c r="B268" s="655"/>
      <c r="C268" s="655"/>
      <c r="D268" s="652"/>
      <c r="E268" s="689"/>
      <c r="F268" s="93" t="s">
        <v>135</v>
      </c>
      <c r="G268" s="92">
        <f t="shared" si="64"/>
        <v>0</v>
      </c>
      <c r="H268" s="92" t="s">
        <v>149</v>
      </c>
      <c r="I268" s="92" t="s">
        <v>149</v>
      </c>
      <c r="J268" s="116" t="s">
        <v>149</v>
      </c>
      <c r="K268" s="90">
        <f t="shared" ref="K268:P268" si="68">K269+K270</f>
        <v>0</v>
      </c>
      <c r="L268" s="409">
        <f t="shared" si="68"/>
        <v>0</v>
      </c>
      <c r="M268" s="90">
        <f t="shared" si="68"/>
        <v>0</v>
      </c>
      <c r="N268" s="90">
        <f t="shared" si="68"/>
        <v>0</v>
      </c>
      <c r="O268" s="90">
        <f t="shared" si="68"/>
        <v>0</v>
      </c>
      <c r="P268" s="90">
        <f t="shared" si="68"/>
        <v>0</v>
      </c>
    </row>
    <row r="269" spans="1:16" ht="22.5" x14ac:dyDescent="0.25">
      <c r="A269" s="652"/>
      <c r="B269" s="655"/>
      <c r="C269" s="655"/>
      <c r="D269" s="652"/>
      <c r="E269" s="689"/>
      <c r="F269" s="93" t="s">
        <v>112</v>
      </c>
      <c r="G269" s="92">
        <f t="shared" si="64"/>
        <v>0</v>
      </c>
      <c r="H269" s="92" t="s">
        <v>149</v>
      </c>
      <c r="I269" s="92" t="s">
        <v>149</v>
      </c>
      <c r="J269" s="116" t="s">
        <v>149</v>
      </c>
      <c r="K269" s="90">
        <v>0</v>
      </c>
      <c r="L269" s="409">
        <v>0</v>
      </c>
      <c r="M269" s="90">
        <v>0</v>
      </c>
      <c r="N269" s="90">
        <v>0</v>
      </c>
      <c r="O269" s="90">
        <v>0</v>
      </c>
      <c r="P269" s="90">
        <v>0</v>
      </c>
    </row>
    <row r="270" spans="1:16" ht="22.5" x14ac:dyDescent="0.25">
      <c r="A270" s="652"/>
      <c r="B270" s="655"/>
      <c r="C270" s="655"/>
      <c r="D270" s="652"/>
      <c r="E270" s="689"/>
      <c r="F270" s="93" t="s">
        <v>134</v>
      </c>
      <c r="G270" s="92">
        <f>K270+L270+M270</f>
        <v>0</v>
      </c>
      <c r="H270" s="92" t="s">
        <v>149</v>
      </c>
      <c r="I270" s="92" t="s">
        <v>149</v>
      </c>
      <c r="J270" s="116" t="s">
        <v>149</v>
      </c>
      <c r="K270" s="90">
        <v>0</v>
      </c>
      <c r="L270" s="409">
        <v>0</v>
      </c>
      <c r="M270" s="90">
        <v>0</v>
      </c>
      <c r="N270" s="90">
        <v>0</v>
      </c>
      <c r="O270" s="90">
        <v>0</v>
      </c>
      <c r="P270" s="90">
        <v>0</v>
      </c>
    </row>
    <row r="271" spans="1:16" ht="22.5" x14ac:dyDescent="0.25">
      <c r="A271" s="652"/>
      <c r="B271" s="655"/>
      <c r="C271" s="655"/>
      <c r="D271" s="652"/>
      <c r="E271" s="689"/>
      <c r="F271" s="93" t="s">
        <v>393</v>
      </c>
      <c r="G271" s="92">
        <f t="shared" ref="G271:G280" si="69">K271+L271+M271</f>
        <v>0</v>
      </c>
      <c r="H271" s="92" t="s">
        <v>149</v>
      </c>
      <c r="I271" s="92" t="s">
        <v>149</v>
      </c>
      <c r="J271" s="116" t="s">
        <v>149</v>
      </c>
      <c r="K271" s="90">
        <v>0</v>
      </c>
      <c r="L271" s="409">
        <v>0</v>
      </c>
      <c r="M271" s="90">
        <v>0</v>
      </c>
      <c r="N271" s="90">
        <v>0</v>
      </c>
      <c r="O271" s="90">
        <v>0</v>
      </c>
      <c r="P271" s="90">
        <v>0</v>
      </c>
    </row>
    <row r="272" spans="1:16" x14ac:dyDescent="0.25">
      <c r="A272" s="652"/>
      <c r="B272" s="655"/>
      <c r="C272" s="655"/>
      <c r="D272" s="652"/>
      <c r="E272" s="689"/>
      <c r="F272" s="93" t="s">
        <v>205</v>
      </c>
      <c r="G272" s="92">
        <f t="shared" si="69"/>
        <v>0</v>
      </c>
      <c r="H272" s="92" t="s">
        <v>149</v>
      </c>
      <c r="I272" s="92" t="s">
        <v>149</v>
      </c>
      <c r="J272" s="116" t="s">
        <v>149</v>
      </c>
      <c r="K272" s="90">
        <v>0</v>
      </c>
      <c r="L272" s="409">
        <v>0</v>
      </c>
      <c r="M272" s="90">
        <v>0</v>
      </c>
      <c r="N272" s="90">
        <v>0</v>
      </c>
      <c r="O272" s="90">
        <v>0</v>
      </c>
      <c r="P272" s="90">
        <v>0</v>
      </c>
    </row>
    <row r="273" spans="1:16" ht="22.5" x14ac:dyDescent="0.25">
      <c r="A273" s="653"/>
      <c r="B273" s="656"/>
      <c r="C273" s="656"/>
      <c r="D273" s="653"/>
      <c r="E273" s="690"/>
      <c r="F273" s="93" t="s">
        <v>203</v>
      </c>
      <c r="G273" s="92">
        <f t="shared" si="69"/>
        <v>0</v>
      </c>
      <c r="H273" s="92" t="s">
        <v>149</v>
      </c>
      <c r="I273" s="92" t="s">
        <v>149</v>
      </c>
      <c r="J273" s="116" t="s">
        <v>149</v>
      </c>
      <c r="K273" s="90">
        <f t="shared" ref="K273:P273" si="70">K268</f>
        <v>0</v>
      </c>
      <c r="L273" s="409">
        <f t="shared" si="70"/>
        <v>0</v>
      </c>
      <c r="M273" s="90">
        <f t="shared" si="70"/>
        <v>0</v>
      </c>
      <c r="N273" s="90">
        <f t="shared" si="70"/>
        <v>0</v>
      </c>
      <c r="O273" s="90">
        <f t="shared" si="70"/>
        <v>0</v>
      </c>
      <c r="P273" s="90">
        <f t="shared" si="70"/>
        <v>0</v>
      </c>
    </row>
    <row r="274" spans="1:16" ht="44.25" customHeight="1" x14ac:dyDescent="0.25">
      <c r="A274" s="4" t="s">
        <v>76</v>
      </c>
      <c r="B274" s="5" t="s">
        <v>132</v>
      </c>
      <c r="C274" s="5" t="s">
        <v>25</v>
      </c>
      <c r="D274" s="4"/>
      <c r="E274" s="691" t="s">
        <v>242</v>
      </c>
      <c r="F274" s="692"/>
      <c r="G274" s="92">
        <f t="shared" si="69"/>
        <v>0</v>
      </c>
      <c r="H274" s="92" t="s">
        <v>149</v>
      </c>
      <c r="I274" s="90" t="s">
        <v>149</v>
      </c>
      <c r="J274" s="116" t="s">
        <v>149</v>
      </c>
      <c r="K274" s="92">
        <f t="shared" ref="K274:P274" si="71">K275+K283+K291+K299+K307+K315</f>
        <v>0</v>
      </c>
      <c r="L274" s="407">
        <f t="shared" si="71"/>
        <v>0</v>
      </c>
      <c r="M274" s="92">
        <f t="shared" si="71"/>
        <v>0</v>
      </c>
      <c r="N274" s="92">
        <f t="shared" si="71"/>
        <v>0</v>
      </c>
      <c r="O274" s="92">
        <f t="shared" si="71"/>
        <v>0</v>
      </c>
      <c r="P274" s="92">
        <f t="shared" si="71"/>
        <v>0</v>
      </c>
    </row>
    <row r="275" spans="1:16" ht="0.75" customHeight="1" x14ac:dyDescent="0.25">
      <c r="A275" s="651" t="s">
        <v>76</v>
      </c>
      <c r="B275" s="654" t="s">
        <v>132</v>
      </c>
      <c r="C275" s="654" t="s">
        <v>25</v>
      </c>
      <c r="D275" s="651" t="s">
        <v>15</v>
      </c>
      <c r="E275" s="688" t="s">
        <v>332</v>
      </c>
      <c r="F275" s="93" t="s">
        <v>46</v>
      </c>
      <c r="G275" s="92">
        <f t="shared" si="69"/>
        <v>0</v>
      </c>
      <c r="H275" s="92" t="s">
        <v>149</v>
      </c>
      <c r="I275" s="92" t="s">
        <v>149</v>
      </c>
      <c r="J275" s="116" t="s">
        <v>149</v>
      </c>
      <c r="K275" s="90">
        <f t="shared" ref="K275:P275" si="72">K276+K277+K280+K281</f>
        <v>0</v>
      </c>
      <c r="L275" s="409">
        <f t="shared" si="72"/>
        <v>0</v>
      </c>
      <c r="M275" s="90">
        <f t="shared" si="72"/>
        <v>0</v>
      </c>
      <c r="N275" s="90">
        <f t="shared" si="72"/>
        <v>0</v>
      </c>
      <c r="O275" s="90">
        <f t="shared" si="72"/>
        <v>0</v>
      </c>
      <c r="P275" s="90">
        <f t="shared" si="72"/>
        <v>0</v>
      </c>
    </row>
    <row r="276" spans="1:16" x14ac:dyDescent="0.25">
      <c r="A276" s="652"/>
      <c r="B276" s="655"/>
      <c r="C276" s="655"/>
      <c r="D276" s="652"/>
      <c r="E276" s="689"/>
      <c r="F276" s="93" t="s">
        <v>113</v>
      </c>
      <c r="G276" s="92">
        <f t="shared" si="69"/>
        <v>0</v>
      </c>
      <c r="H276" s="92" t="s">
        <v>149</v>
      </c>
      <c r="I276" s="92" t="s">
        <v>149</v>
      </c>
      <c r="J276" s="116" t="s">
        <v>149</v>
      </c>
      <c r="K276" s="90">
        <v>0</v>
      </c>
      <c r="L276" s="409">
        <v>0</v>
      </c>
      <c r="M276" s="90">
        <v>0</v>
      </c>
      <c r="N276" s="90">
        <v>0</v>
      </c>
      <c r="O276" s="90">
        <v>0</v>
      </c>
      <c r="P276" s="90">
        <v>0</v>
      </c>
    </row>
    <row r="277" spans="1:16" ht="22.5" x14ac:dyDescent="0.25">
      <c r="A277" s="652"/>
      <c r="B277" s="655"/>
      <c r="C277" s="655"/>
      <c r="D277" s="652"/>
      <c r="E277" s="689"/>
      <c r="F277" s="93" t="s">
        <v>135</v>
      </c>
      <c r="G277" s="92">
        <f t="shared" si="69"/>
        <v>0</v>
      </c>
      <c r="H277" s="92" t="s">
        <v>149</v>
      </c>
      <c r="I277" s="92" t="s">
        <v>149</v>
      </c>
      <c r="J277" s="116" t="s">
        <v>149</v>
      </c>
      <c r="K277" s="90">
        <f t="shared" ref="K277:P277" si="73">K278+K279</f>
        <v>0</v>
      </c>
      <c r="L277" s="409">
        <f t="shared" si="73"/>
        <v>0</v>
      </c>
      <c r="M277" s="90">
        <f t="shared" si="73"/>
        <v>0</v>
      </c>
      <c r="N277" s="90">
        <f t="shared" si="73"/>
        <v>0</v>
      </c>
      <c r="O277" s="90">
        <f t="shared" si="73"/>
        <v>0</v>
      </c>
      <c r="P277" s="90">
        <f t="shared" si="73"/>
        <v>0</v>
      </c>
    </row>
    <row r="278" spans="1:16" ht="22.5" x14ac:dyDescent="0.25">
      <c r="A278" s="652"/>
      <c r="B278" s="655"/>
      <c r="C278" s="655"/>
      <c r="D278" s="652"/>
      <c r="E278" s="689"/>
      <c r="F278" s="93" t="s">
        <v>112</v>
      </c>
      <c r="G278" s="92">
        <f t="shared" si="69"/>
        <v>0</v>
      </c>
      <c r="H278" s="92" t="s">
        <v>149</v>
      </c>
      <c r="I278" s="92" t="s">
        <v>149</v>
      </c>
      <c r="J278" s="116" t="s">
        <v>149</v>
      </c>
      <c r="K278" s="90">
        <v>0</v>
      </c>
      <c r="L278" s="409">
        <v>0</v>
      </c>
      <c r="M278" s="90">
        <v>0</v>
      </c>
      <c r="N278" s="90">
        <v>0</v>
      </c>
      <c r="O278" s="90">
        <v>0</v>
      </c>
      <c r="P278" s="90">
        <v>0</v>
      </c>
    </row>
    <row r="279" spans="1:16" ht="22.5" x14ac:dyDescent="0.25">
      <c r="A279" s="652"/>
      <c r="B279" s="655"/>
      <c r="C279" s="655"/>
      <c r="D279" s="652"/>
      <c r="E279" s="689"/>
      <c r="F279" s="93" t="s">
        <v>134</v>
      </c>
      <c r="G279" s="92">
        <f t="shared" si="69"/>
        <v>0</v>
      </c>
      <c r="H279" s="92" t="s">
        <v>149</v>
      </c>
      <c r="I279" s="92" t="s">
        <v>149</v>
      </c>
      <c r="J279" s="116" t="s">
        <v>149</v>
      </c>
      <c r="K279" s="90">
        <v>0</v>
      </c>
      <c r="L279" s="409">
        <v>0</v>
      </c>
      <c r="M279" s="90">
        <v>0</v>
      </c>
      <c r="N279" s="90">
        <v>0</v>
      </c>
      <c r="O279" s="90">
        <v>0</v>
      </c>
      <c r="P279" s="90">
        <v>0</v>
      </c>
    </row>
    <row r="280" spans="1:16" ht="22.5" x14ac:dyDescent="0.25">
      <c r="A280" s="652"/>
      <c r="B280" s="655"/>
      <c r="C280" s="655"/>
      <c r="D280" s="652"/>
      <c r="E280" s="689"/>
      <c r="F280" s="93" t="s">
        <v>393</v>
      </c>
      <c r="G280" s="92">
        <f t="shared" si="69"/>
        <v>0</v>
      </c>
      <c r="H280" s="92" t="s">
        <v>149</v>
      </c>
      <c r="I280" s="92" t="s">
        <v>149</v>
      </c>
      <c r="J280" s="116" t="s">
        <v>149</v>
      </c>
      <c r="K280" s="90">
        <v>0</v>
      </c>
      <c r="L280" s="409">
        <v>0</v>
      </c>
      <c r="M280" s="90">
        <v>0</v>
      </c>
      <c r="N280" s="90">
        <v>0</v>
      </c>
      <c r="O280" s="90">
        <v>0</v>
      </c>
      <c r="P280" s="90">
        <v>0</v>
      </c>
    </row>
    <row r="281" spans="1:16" x14ac:dyDescent="0.25">
      <c r="A281" s="652"/>
      <c r="B281" s="655"/>
      <c r="C281" s="655"/>
      <c r="D281" s="652"/>
      <c r="E281" s="689"/>
      <c r="F281" s="93" t="s">
        <v>205</v>
      </c>
      <c r="G281" s="92">
        <f>K281+L281+M281</f>
        <v>0</v>
      </c>
      <c r="H281" s="92" t="s">
        <v>149</v>
      </c>
      <c r="I281" s="92" t="s">
        <v>149</v>
      </c>
      <c r="J281" s="116" t="s">
        <v>149</v>
      </c>
      <c r="K281" s="90">
        <v>0</v>
      </c>
      <c r="L281" s="409">
        <v>0</v>
      </c>
      <c r="M281" s="90">
        <v>0</v>
      </c>
      <c r="N281" s="90">
        <v>0</v>
      </c>
      <c r="O281" s="90">
        <v>0</v>
      </c>
      <c r="P281" s="90">
        <v>0</v>
      </c>
    </row>
    <row r="282" spans="1:16" ht="22.5" x14ac:dyDescent="0.25">
      <c r="A282" s="653"/>
      <c r="B282" s="656"/>
      <c r="C282" s="656"/>
      <c r="D282" s="653"/>
      <c r="E282" s="690"/>
      <c r="F282" s="93" t="s">
        <v>203</v>
      </c>
      <c r="G282" s="92">
        <f t="shared" ref="G282:G294" si="74">K282+L282+M282</f>
        <v>0</v>
      </c>
      <c r="H282" s="92" t="s">
        <v>149</v>
      </c>
      <c r="I282" s="92" t="s">
        <v>149</v>
      </c>
      <c r="J282" s="116" t="s">
        <v>149</v>
      </c>
      <c r="K282" s="90">
        <f t="shared" ref="K282:P282" si="75">K277</f>
        <v>0</v>
      </c>
      <c r="L282" s="409">
        <f t="shared" si="75"/>
        <v>0</v>
      </c>
      <c r="M282" s="90">
        <f t="shared" si="75"/>
        <v>0</v>
      </c>
      <c r="N282" s="90">
        <f t="shared" si="75"/>
        <v>0</v>
      </c>
      <c r="O282" s="90">
        <f t="shared" si="75"/>
        <v>0</v>
      </c>
      <c r="P282" s="90">
        <f t="shared" si="75"/>
        <v>0</v>
      </c>
    </row>
    <row r="283" spans="1:16" x14ac:dyDescent="0.25">
      <c r="A283" s="651" t="s">
        <v>76</v>
      </c>
      <c r="B283" s="654" t="s">
        <v>132</v>
      </c>
      <c r="C283" s="654" t="s">
        <v>25</v>
      </c>
      <c r="D283" s="651" t="s">
        <v>16</v>
      </c>
      <c r="E283" s="688" t="s">
        <v>407</v>
      </c>
      <c r="F283" s="93" t="s">
        <v>46</v>
      </c>
      <c r="G283" s="92">
        <f t="shared" si="74"/>
        <v>0</v>
      </c>
      <c r="H283" s="92" t="s">
        <v>149</v>
      </c>
      <c r="I283" s="92" t="s">
        <v>149</v>
      </c>
      <c r="J283" s="116" t="s">
        <v>149</v>
      </c>
      <c r="K283" s="90">
        <f t="shared" ref="K283:P283" si="76">K284+K285+K288+K289</f>
        <v>0</v>
      </c>
      <c r="L283" s="409">
        <f t="shared" si="76"/>
        <v>0</v>
      </c>
      <c r="M283" s="90">
        <f t="shared" si="76"/>
        <v>0</v>
      </c>
      <c r="N283" s="90">
        <f t="shared" si="76"/>
        <v>0</v>
      </c>
      <c r="O283" s="90">
        <f t="shared" si="76"/>
        <v>0</v>
      </c>
      <c r="P283" s="90">
        <f t="shared" si="76"/>
        <v>0</v>
      </c>
    </row>
    <row r="284" spans="1:16" x14ac:dyDescent="0.25">
      <c r="A284" s="652"/>
      <c r="B284" s="655"/>
      <c r="C284" s="655"/>
      <c r="D284" s="652"/>
      <c r="E284" s="689"/>
      <c r="F284" s="93" t="s">
        <v>113</v>
      </c>
      <c r="G284" s="92">
        <f t="shared" si="74"/>
        <v>0</v>
      </c>
      <c r="H284" s="92" t="s">
        <v>149</v>
      </c>
      <c r="I284" s="92" t="s">
        <v>149</v>
      </c>
      <c r="J284" s="116" t="s">
        <v>149</v>
      </c>
      <c r="K284" s="90">
        <v>0</v>
      </c>
      <c r="L284" s="409">
        <v>0</v>
      </c>
      <c r="M284" s="90">
        <v>0</v>
      </c>
      <c r="N284" s="90">
        <v>0</v>
      </c>
      <c r="O284" s="90">
        <v>0</v>
      </c>
      <c r="P284" s="90">
        <v>0</v>
      </c>
    </row>
    <row r="285" spans="1:16" ht="22.5" x14ac:dyDescent="0.25">
      <c r="A285" s="652"/>
      <c r="B285" s="655"/>
      <c r="C285" s="655"/>
      <c r="D285" s="652"/>
      <c r="E285" s="689"/>
      <c r="F285" s="93" t="s">
        <v>135</v>
      </c>
      <c r="G285" s="92">
        <f t="shared" si="74"/>
        <v>0</v>
      </c>
      <c r="H285" s="92" t="s">
        <v>149</v>
      </c>
      <c r="I285" s="92" t="s">
        <v>149</v>
      </c>
      <c r="J285" s="116" t="s">
        <v>149</v>
      </c>
      <c r="K285" s="90">
        <f t="shared" ref="K285:P285" si="77">K286+K287</f>
        <v>0</v>
      </c>
      <c r="L285" s="409">
        <f t="shared" si="77"/>
        <v>0</v>
      </c>
      <c r="M285" s="90">
        <f t="shared" si="77"/>
        <v>0</v>
      </c>
      <c r="N285" s="90">
        <f t="shared" si="77"/>
        <v>0</v>
      </c>
      <c r="O285" s="90">
        <f t="shared" si="77"/>
        <v>0</v>
      </c>
      <c r="P285" s="90">
        <f t="shared" si="77"/>
        <v>0</v>
      </c>
    </row>
    <row r="286" spans="1:16" ht="22.5" x14ac:dyDescent="0.25">
      <c r="A286" s="652"/>
      <c r="B286" s="655"/>
      <c r="C286" s="655"/>
      <c r="D286" s="652"/>
      <c r="E286" s="689"/>
      <c r="F286" s="93" t="s">
        <v>112</v>
      </c>
      <c r="G286" s="92">
        <f t="shared" si="74"/>
        <v>0</v>
      </c>
      <c r="H286" s="92" t="s">
        <v>149</v>
      </c>
      <c r="I286" s="92" t="s">
        <v>149</v>
      </c>
      <c r="J286" s="116" t="s">
        <v>149</v>
      </c>
      <c r="K286" s="90">
        <v>0</v>
      </c>
      <c r="L286" s="409">
        <v>0</v>
      </c>
      <c r="M286" s="90">
        <v>0</v>
      </c>
      <c r="N286" s="90">
        <v>0</v>
      </c>
      <c r="O286" s="90">
        <v>0</v>
      </c>
      <c r="P286" s="90">
        <v>0</v>
      </c>
    </row>
    <row r="287" spans="1:16" ht="22.5" x14ac:dyDescent="0.25">
      <c r="A287" s="652"/>
      <c r="B287" s="655"/>
      <c r="C287" s="655"/>
      <c r="D287" s="652"/>
      <c r="E287" s="689"/>
      <c r="F287" s="93" t="s">
        <v>134</v>
      </c>
      <c r="G287" s="92">
        <f t="shared" si="74"/>
        <v>0</v>
      </c>
      <c r="H287" s="92" t="s">
        <v>149</v>
      </c>
      <c r="I287" s="92" t="s">
        <v>149</v>
      </c>
      <c r="J287" s="116" t="s">
        <v>149</v>
      </c>
      <c r="K287" s="90">
        <v>0</v>
      </c>
      <c r="L287" s="409">
        <v>0</v>
      </c>
      <c r="M287" s="90">
        <v>0</v>
      </c>
      <c r="N287" s="90">
        <v>0</v>
      </c>
      <c r="O287" s="90">
        <v>0</v>
      </c>
      <c r="P287" s="90">
        <v>0</v>
      </c>
    </row>
    <row r="288" spans="1:16" ht="22.5" x14ac:dyDescent="0.25">
      <c r="A288" s="652"/>
      <c r="B288" s="655"/>
      <c r="C288" s="655"/>
      <c r="D288" s="652"/>
      <c r="E288" s="689"/>
      <c r="F288" s="93" t="s">
        <v>393</v>
      </c>
      <c r="G288" s="92">
        <f t="shared" si="74"/>
        <v>0</v>
      </c>
      <c r="H288" s="92" t="s">
        <v>149</v>
      </c>
      <c r="I288" s="92" t="s">
        <v>149</v>
      </c>
      <c r="J288" s="116" t="s">
        <v>149</v>
      </c>
      <c r="K288" s="90">
        <v>0</v>
      </c>
      <c r="L288" s="409">
        <v>0</v>
      </c>
      <c r="M288" s="90">
        <v>0</v>
      </c>
      <c r="N288" s="90">
        <v>0</v>
      </c>
      <c r="O288" s="90">
        <v>0</v>
      </c>
      <c r="P288" s="90">
        <v>0</v>
      </c>
    </row>
    <row r="289" spans="1:16" x14ac:dyDescent="0.25">
      <c r="A289" s="652"/>
      <c r="B289" s="655"/>
      <c r="C289" s="655"/>
      <c r="D289" s="652"/>
      <c r="E289" s="689"/>
      <c r="F289" s="93" t="s">
        <v>205</v>
      </c>
      <c r="G289" s="92">
        <f t="shared" si="74"/>
        <v>0</v>
      </c>
      <c r="H289" s="92" t="s">
        <v>149</v>
      </c>
      <c r="I289" s="92" t="s">
        <v>149</v>
      </c>
      <c r="J289" s="116" t="s">
        <v>149</v>
      </c>
      <c r="K289" s="90">
        <v>0</v>
      </c>
      <c r="L289" s="409">
        <v>0</v>
      </c>
      <c r="M289" s="90">
        <v>0</v>
      </c>
      <c r="N289" s="90">
        <v>0</v>
      </c>
      <c r="O289" s="90">
        <v>0</v>
      </c>
      <c r="P289" s="90">
        <v>0</v>
      </c>
    </row>
    <row r="290" spans="1:16" ht="22.5" x14ac:dyDescent="0.25">
      <c r="A290" s="653"/>
      <c r="B290" s="656"/>
      <c r="C290" s="656"/>
      <c r="D290" s="653"/>
      <c r="E290" s="690"/>
      <c r="F290" s="93" t="s">
        <v>203</v>
      </c>
      <c r="G290" s="92">
        <f t="shared" si="74"/>
        <v>0</v>
      </c>
      <c r="H290" s="92" t="s">
        <v>149</v>
      </c>
      <c r="I290" s="92" t="s">
        <v>149</v>
      </c>
      <c r="J290" s="116" t="s">
        <v>149</v>
      </c>
      <c r="K290" s="90">
        <f t="shared" ref="K290:P290" si="78">K285</f>
        <v>0</v>
      </c>
      <c r="L290" s="409">
        <f t="shared" si="78"/>
        <v>0</v>
      </c>
      <c r="M290" s="90">
        <f t="shared" si="78"/>
        <v>0</v>
      </c>
      <c r="N290" s="90">
        <f t="shared" si="78"/>
        <v>0</v>
      </c>
      <c r="O290" s="90">
        <f t="shared" si="78"/>
        <v>0</v>
      </c>
      <c r="P290" s="90">
        <f t="shared" si="78"/>
        <v>0</v>
      </c>
    </row>
    <row r="291" spans="1:16" x14ac:dyDescent="0.25">
      <c r="A291" s="651" t="s">
        <v>76</v>
      </c>
      <c r="B291" s="654" t="s">
        <v>132</v>
      </c>
      <c r="C291" s="654" t="s">
        <v>25</v>
      </c>
      <c r="D291" s="651" t="s">
        <v>17</v>
      </c>
      <c r="E291" s="688" t="s">
        <v>215</v>
      </c>
      <c r="F291" s="93" t="s">
        <v>46</v>
      </c>
      <c r="G291" s="92">
        <f t="shared" si="74"/>
        <v>0</v>
      </c>
      <c r="H291" s="92" t="s">
        <v>149</v>
      </c>
      <c r="I291" s="92" t="s">
        <v>149</v>
      </c>
      <c r="J291" s="116" t="s">
        <v>149</v>
      </c>
      <c r="K291" s="90">
        <f t="shared" ref="K291:P291" si="79">K292+K293+K296+K297</f>
        <v>0</v>
      </c>
      <c r="L291" s="409">
        <f t="shared" si="79"/>
        <v>0</v>
      </c>
      <c r="M291" s="90">
        <f t="shared" si="79"/>
        <v>0</v>
      </c>
      <c r="N291" s="90">
        <f t="shared" si="79"/>
        <v>0</v>
      </c>
      <c r="O291" s="90">
        <f t="shared" si="79"/>
        <v>0</v>
      </c>
      <c r="P291" s="90">
        <f t="shared" si="79"/>
        <v>0</v>
      </c>
    </row>
    <row r="292" spans="1:16" x14ac:dyDescent="0.25">
      <c r="A292" s="652"/>
      <c r="B292" s="655"/>
      <c r="C292" s="655"/>
      <c r="D292" s="652"/>
      <c r="E292" s="689"/>
      <c r="F292" s="93" t="s">
        <v>113</v>
      </c>
      <c r="G292" s="92">
        <f t="shared" si="74"/>
        <v>0</v>
      </c>
      <c r="H292" s="92" t="s">
        <v>149</v>
      </c>
      <c r="I292" s="92" t="s">
        <v>149</v>
      </c>
      <c r="J292" s="116" t="s">
        <v>149</v>
      </c>
      <c r="K292" s="90">
        <f>K294/19*81</f>
        <v>0</v>
      </c>
      <c r="L292" s="409">
        <v>0</v>
      </c>
      <c r="M292" s="90">
        <v>0</v>
      </c>
      <c r="N292" s="90">
        <v>0</v>
      </c>
      <c r="O292" s="90">
        <v>0</v>
      </c>
      <c r="P292" s="90">
        <v>0</v>
      </c>
    </row>
    <row r="293" spans="1:16" ht="22.5" x14ac:dyDescent="0.25">
      <c r="A293" s="652"/>
      <c r="B293" s="655"/>
      <c r="C293" s="655"/>
      <c r="D293" s="652"/>
      <c r="E293" s="689"/>
      <c r="F293" s="93" t="s">
        <v>135</v>
      </c>
      <c r="G293" s="92">
        <f t="shared" si="74"/>
        <v>0</v>
      </c>
      <c r="H293" s="92" t="s">
        <v>149</v>
      </c>
      <c r="I293" s="92" t="s">
        <v>149</v>
      </c>
      <c r="J293" s="116" t="s">
        <v>149</v>
      </c>
      <c r="K293" s="90">
        <f t="shared" ref="K293:P293" si="80">K294+K295</f>
        <v>0</v>
      </c>
      <c r="L293" s="409">
        <f t="shared" si="80"/>
        <v>0</v>
      </c>
      <c r="M293" s="90">
        <f t="shared" si="80"/>
        <v>0</v>
      </c>
      <c r="N293" s="90">
        <f t="shared" si="80"/>
        <v>0</v>
      </c>
      <c r="O293" s="90">
        <f t="shared" si="80"/>
        <v>0</v>
      </c>
      <c r="P293" s="90">
        <f t="shared" si="80"/>
        <v>0</v>
      </c>
    </row>
    <row r="294" spans="1:16" ht="22.5" x14ac:dyDescent="0.25">
      <c r="A294" s="652"/>
      <c r="B294" s="655"/>
      <c r="C294" s="655"/>
      <c r="D294" s="652"/>
      <c r="E294" s="689"/>
      <c r="F294" s="93" t="s">
        <v>112</v>
      </c>
      <c r="G294" s="92">
        <f t="shared" si="74"/>
        <v>0</v>
      </c>
      <c r="H294" s="92" t="s">
        <v>149</v>
      </c>
      <c r="I294" s="92" t="s">
        <v>149</v>
      </c>
      <c r="J294" s="116" t="s">
        <v>149</v>
      </c>
      <c r="K294" s="90">
        <v>0</v>
      </c>
      <c r="L294" s="409">
        <v>0</v>
      </c>
      <c r="M294" s="90">
        <v>0</v>
      </c>
      <c r="N294" s="90">
        <v>0</v>
      </c>
      <c r="O294" s="90">
        <v>0</v>
      </c>
      <c r="P294" s="90">
        <v>0</v>
      </c>
    </row>
    <row r="295" spans="1:16" ht="22.5" x14ac:dyDescent="0.25">
      <c r="A295" s="652"/>
      <c r="B295" s="655"/>
      <c r="C295" s="655"/>
      <c r="D295" s="652"/>
      <c r="E295" s="689"/>
      <c r="F295" s="93" t="s">
        <v>134</v>
      </c>
      <c r="G295" s="92">
        <f>K295+L295+M295</f>
        <v>0</v>
      </c>
      <c r="H295" s="92" t="s">
        <v>149</v>
      </c>
      <c r="I295" s="92" t="s">
        <v>149</v>
      </c>
      <c r="J295" s="116" t="s">
        <v>149</v>
      </c>
      <c r="K295" s="90"/>
      <c r="L295" s="409">
        <v>0</v>
      </c>
      <c r="M295" s="90">
        <v>0</v>
      </c>
      <c r="N295" s="90">
        <v>0</v>
      </c>
      <c r="O295" s="90">
        <v>0</v>
      </c>
      <c r="P295" s="90">
        <v>0</v>
      </c>
    </row>
    <row r="296" spans="1:16" ht="22.5" x14ac:dyDescent="0.25">
      <c r="A296" s="652"/>
      <c r="B296" s="655"/>
      <c r="C296" s="655"/>
      <c r="D296" s="652"/>
      <c r="E296" s="689"/>
      <c r="F296" s="93" t="s">
        <v>393</v>
      </c>
      <c r="G296" s="92">
        <f t="shared" ref="G296:G304" si="81">K296+L296+M296</f>
        <v>0</v>
      </c>
      <c r="H296" s="92" t="s">
        <v>149</v>
      </c>
      <c r="I296" s="92" t="s">
        <v>149</v>
      </c>
      <c r="J296" s="116" t="s">
        <v>149</v>
      </c>
      <c r="K296" s="90">
        <v>0</v>
      </c>
      <c r="L296" s="409">
        <v>0</v>
      </c>
      <c r="M296" s="90">
        <v>0</v>
      </c>
      <c r="N296" s="90">
        <v>0</v>
      </c>
      <c r="O296" s="90">
        <v>0</v>
      </c>
      <c r="P296" s="90">
        <v>0</v>
      </c>
    </row>
    <row r="297" spans="1:16" x14ac:dyDescent="0.25">
      <c r="A297" s="652"/>
      <c r="B297" s="655"/>
      <c r="C297" s="655"/>
      <c r="D297" s="652"/>
      <c r="E297" s="689"/>
      <c r="F297" s="93" t="s">
        <v>205</v>
      </c>
      <c r="G297" s="92">
        <f t="shared" si="81"/>
        <v>0</v>
      </c>
      <c r="H297" s="92" t="s">
        <v>149</v>
      </c>
      <c r="I297" s="92" t="s">
        <v>149</v>
      </c>
      <c r="J297" s="116" t="s">
        <v>149</v>
      </c>
      <c r="K297" s="90">
        <v>0</v>
      </c>
      <c r="L297" s="409">
        <v>0</v>
      </c>
      <c r="M297" s="90">
        <v>0</v>
      </c>
      <c r="N297" s="90">
        <v>0</v>
      </c>
      <c r="O297" s="90">
        <v>0</v>
      </c>
      <c r="P297" s="90">
        <v>0</v>
      </c>
    </row>
    <row r="298" spans="1:16" ht="22.5" x14ac:dyDescent="0.25">
      <c r="A298" s="653"/>
      <c r="B298" s="656"/>
      <c r="C298" s="656"/>
      <c r="D298" s="653"/>
      <c r="E298" s="690"/>
      <c r="F298" s="93" t="s">
        <v>203</v>
      </c>
      <c r="G298" s="92">
        <f t="shared" si="81"/>
        <v>0</v>
      </c>
      <c r="H298" s="92" t="s">
        <v>149</v>
      </c>
      <c r="I298" s="92" t="s">
        <v>149</v>
      </c>
      <c r="J298" s="116" t="s">
        <v>149</v>
      </c>
      <c r="K298" s="90">
        <f t="shared" ref="K298:P298" si="82">K293</f>
        <v>0</v>
      </c>
      <c r="L298" s="409">
        <f t="shared" si="82"/>
        <v>0</v>
      </c>
      <c r="M298" s="90">
        <f t="shared" si="82"/>
        <v>0</v>
      </c>
      <c r="N298" s="90">
        <f t="shared" si="82"/>
        <v>0</v>
      </c>
      <c r="O298" s="90">
        <f t="shared" si="82"/>
        <v>0</v>
      </c>
      <c r="P298" s="90">
        <f t="shared" si="82"/>
        <v>0</v>
      </c>
    </row>
    <row r="299" spans="1:16" x14ac:dyDescent="0.25">
      <c r="A299" s="651" t="s">
        <v>76</v>
      </c>
      <c r="B299" s="654" t="s">
        <v>132</v>
      </c>
      <c r="C299" s="654" t="s">
        <v>25</v>
      </c>
      <c r="D299" s="651" t="s">
        <v>18</v>
      </c>
      <c r="E299" s="688" t="s">
        <v>333</v>
      </c>
      <c r="F299" s="93" t="s">
        <v>46</v>
      </c>
      <c r="G299" s="92">
        <f t="shared" si="81"/>
        <v>0</v>
      </c>
      <c r="H299" s="92" t="s">
        <v>149</v>
      </c>
      <c r="I299" s="92" t="s">
        <v>149</v>
      </c>
      <c r="J299" s="116" t="s">
        <v>149</v>
      </c>
      <c r="K299" s="90">
        <f t="shared" ref="K299:P299" si="83">K300+K301+K304+K305</f>
        <v>0</v>
      </c>
      <c r="L299" s="409">
        <f t="shared" si="83"/>
        <v>0</v>
      </c>
      <c r="M299" s="90">
        <f t="shared" si="83"/>
        <v>0</v>
      </c>
      <c r="N299" s="90">
        <f t="shared" si="83"/>
        <v>0</v>
      </c>
      <c r="O299" s="90">
        <f t="shared" si="83"/>
        <v>0</v>
      </c>
      <c r="P299" s="90">
        <f t="shared" si="83"/>
        <v>0</v>
      </c>
    </row>
    <row r="300" spans="1:16" x14ac:dyDescent="0.25">
      <c r="A300" s="652"/>
      <c r="B300" s="655"/>
      <c r="C300" s="655"/>
      <c r="D300" s="652"/>
      <c r="E300" s="689"/>
      <c r="F300" s="93" t="s">
        <v>113</v>
      </c>
      <c r="G300" s="92">
        <f t="shared" si="81"/>
        <v>0</v>
      </c>
      <c r="H300" s="92" t="s">
        <v>149</v>
      </c>
      <c r="I300" s="92" t="s">
        <v>149</v>
      </c>
      <c r="J300" s="116" t="s">
        <v>149</v>
      </c>
      <c r="K300" s="90">
        <v>0</v>
      </c>
      <c r="L300" s="409">
        <v>0</v>
      </c>
      <c r="M300" s="90">
        <v>0</v>
      </c>
      <c r="N300" s="90">
        <v>0</v>
      </c>
      <c r="O300" s="90">
        <v>0</v>
      </c>
      <c r="P300" s="90">
        <v>0</v>
      </c>
    </row>
    <row r="301" spans="1:16" ht="22.5" x14ac:dyDescent="0.25">
      <c r="A301" s="652"/>
      <c r="B301" s="655"/>
      <c r="C301" s="655"/>
      <c r="D301" s="652"/>
      <c r="E301" s="689"/>
      <c r="F301" s="93" t="s">
        <v>135</v>
      </c>
      <c r="G301" s="92">
        <f t="shared" si="81"/>
        <v>0</v>
      </c>
      <c r="H301" s="92" t="s">
        <v>149</v>
      </c>
      <c r="I301" s="92" t="s">
        <v>149</v>
      </c>
      <c r="J301" s="116" t="s">
        <v>149</v>
      </c>
      <c r="K301" s="90">
        <f t="shared" ref="K301:P301" si="84">K302+K303</f>
        <v>0</v>
      </c>
      <c r="L301" s="409">
        <f t="shared" si="84"/>
        <v>0</v>
      </c>
      <c r="M301" s="90">
        <f t="shared" si="84"/>
        <v>0</v>
      </c>
      <c r="N301" s="90">
        <f t="shared" si="84"/>
        <v>0</v>
      </c>
      <c r="O301" s="90">
        <f t="shared" si="84"/>
        <v>0</v>
      </c>
      <c r="P301" s="90">
        <f t="shared" si="84"/>
        <v>0</v>
      </c>
    </row>
    <row r="302" spans="1:16" ht="22.5" x14ac:dyDescent="0.25">
      <c r="A302" s="652"/>
      <c r="B302" s="655"/>
      <c r="C302" s="655"/>
      <c r="D302" s="652"/>
      <c r="E302" s="689"/>
      <c r="F302" s="93" t="s">
        <v>112</v>
      </c>
      <c r="G302" s="92">
        <f t="shared" si="81"/>
        <v>0</v>
      </c>
      <c r="H302" s="92" t="s">
        <v>149</v>
      </c>
      <c r="I302" s="92" t="s">
        <v>149</v>
      </c>
      <c r="J302" s="116" t="s">
        <v>149</v>
      </c>
      <c r="K302" s="90">
        <v>0</v>
      </c>
      <c r="L302" s="409">
        <v>0</v>
      </c>
      <c r="M302" s="90">
        <v>0</v>
      </c>
      <c r="N302" s="90">
        <v>0</v>
      </c>
      <c r="O302" s="90">
        <v>0</v>
      </c>
      <c r="P302" s="90">
        <v>0</v>
      </c>
    </row>
    <row r="303" spans="1:16" ht="22.5" x14ac:dyDescent="0.25">
      <c r="A303" s="652"/>
      <c r="B303" s="655"/>
      <c r="C303" s="655"/>
      <c r="D303" s="652"/>
      <c r="E303" s="689"/>
      <c r="F303" s="93" t="s">
        <v>134</v>
      </c>
      <c r="G303" s="92">
        <f t="shared" si="81"/>
        <v>0</v>
      </c>
      <c r="H303" s="92" t="s">
        <v>149</v>
      </c>
      <c r="I303" s="92" t="s">
        <v>149</v>
      </c>
      <c r="J303" s="116" t="s">
        <v>149</v>
      </c>
      <c r="K303" s="90">
        <v>0</v>
      </c>
      <c r="L303" s="409">
        <v>0</v>
      </c>
      <c r="M303" s="90">
        <v>0</v>
      </c>
      <c r="N303" s="90">
        <v>0</v>
      </c>
      <c r="O303" s="90">
        <v>0</v>
      </c>
      <c r="P303" s="90">
        <v>0</v>
      </c>
    </row>
    <row r="304" spans="1:16" ht="22.5" x14ac:dyDescent="0.25">
      <c r="A304" s="652"/>
      <c r="B304" s="655"/>
      <c r="C304" s="655"/>
      <c r="D304" s="652"/>
      <c r="E304" s="689"/>
      <c r="F304" s="93" t="s">
        <v>393</v>
      </c>
      <c r="G304" s="92">
        <f t="shared" si="81"/>
        <v>0</v>
      </c>
      <c r="H304" s="92" t="s">
        <v>149</v>
      </c>
      <c r="I304" s="92" t="s">
        <v>149</v>
      </c>
      <c r="J304" s="116" t="s">
        <v>149</v>
      </c>
      <c r="K304" s="90">
        <v>0</v>
      </c>
      <c r="L304" s="409">
        <v>0</v>
      </c>
      <c r="M304" s="90">
        <v>0</v>
      </c>
      <c r="N304" s="90">
        <v>0</v>
      </c>
      <c r="O304" s="90">
        <v>0</v>
      </c>
      <c r="P304" s="90">
        <v>0</v>
      </c>
    </row>
    <row r="305" spans="1:16" x14ac:dyDescent="0.25">
      <c r="A305" s="652"/>
      <c r="B305" s="655"/>
      <c r="C305" s="655"/>
      <c r="D305" s="652"/>
      <c r="E305" s="689"/>
      <c r="F305" s="93" t="s">
        <v>205</v>
      </c>
      <c r="G305" s="92">
        <f>K305+L305+M305</f>
        <v>0</v>
      </c>
      <c r="H305" s="92" t="s">
        <v>149</v>
      </c>
      <c r="I305" s="92" t="s">
        <v>149</v>
      </c>
      <c r="J305" s="116" t="s">
        <v>149</v>
      </c>
      <c r="K305" s="90">
        <v>0</v>
      </c>
      <c r="L305" s="409">
        <v>0</v>
      </c>
      <c r="M305" s="90">
        <v>0</v>
      </c>
      <c r="N305" s="90">
        <v>0</v>
      </c>
      <c r="O305" s="90">
        <v>0</v>
      </c>
      <c r="P305" s="90">
        <v>0</v>
      </c>
    </row>
    <row r="306" spans="1:16" ht="21" customHeight="1" x14ac:dyDescent="0.25">
      <c r="A306" s="653"/>
      <c r="B306" s="656"/>
      <c r="C306" s="656"/>
      <c r="D306" s="653"/>
      <c r="E306" s="690"/>
      <c r="F306" s="93" t="s">
        <v>203</v>
      </c>
      <c r="G306" s="92">
        <f t="shared" ref="G306:G317" si="85">K306+L306+M306</f>
        <v>0</v>
      </c>
      <c r="H306" s="92" t="s">
        <v>149</v>
      </c>
      <c r="I306" s="92" t="s">
        <v>149</v>
      </c>
      <c r="J306" s="116" t="s">
        <v>149</v>
      </c>
      <c r="K306" s="90">
        <f t="shared" ref="K306:P306" si="86">K301</f>
        <v>0</v>
      </c>
      <c r="L306" s="409">
        <f t="shared" si="86"/>
        <v>0</v>
      </c>
      <c r="M306" s="90">
        <f t="shared" si="86"/>
        <v>0</v>
      </c>
      <c r="N306" s="90">
        <f t="shared" si="86"/>
        <v>0</v>
      </c>
      <c r="O306" s="90">
        <f t="shared" si="86"/>
        <v>0</v>
      </c>
      <c r="P306" s="90">
        <f t="shared" si="86"/>
        <v>0</v>
      </c>
    </row>
    <row r="307" spans="1:16" hidden="1" x14ac:dyDescent="0.25">
      <c r="A307" s="651" t="s">
        <v>76</v>
      </c>
      <c r="B307" s="654" t="s">
        <v>132</v>
      </c>
      <c r="C307" s="654" t="s">
        <v>25</v>
      </c>
      <c r="D307" s="651" t="s">
        <v>25</v>
      </c>
      <c r="E307" s="688" t="s">
        <v>408</v>
      </c>
      <c r="F307" s="93" t="s">
        <v>46</v>
      </c>
      <c r="G307" s="92">
        <f t="shared" si="85"/>
        <v>0</v>
      </c>
      <c r="H307" s="92" t="s">
        <v>149</v>
      </c>
      <c r="I307" s="92" t="s">
        <v>149</v>
      </c>
      <c r="J307" s="116" t="s">
        <v>149</v>
      </c>
      <c r="K307" s="90">
        <f t="shared" ref="K307:P307" si="87">K308+K309+K312+K313</f>
        <v>0</v>
      </c>
      <c r="L307" s="409">
        <f t="shared" si="87"/>
        <v>0</v>
      </c>
      <c r="M307" s="90">
        <f t="shared" si="87"/>
        <v>0</v>
      </c>
      <c r="N307" s="90">
        <f t="shared" si="87"/>
        <v>0</v>
      </c>
      <c r="O307" s="90">
        <f t="shared" si="87"/>
        <v>0</v>
      </c>
      <c r="P307" s="90">
        <f t="shared" si="87"/>
        <v>0</v>
      </c>
    </row>
    <row r="308" spans="1:16" x14ac:dyDescent="0.25">
      <c r="A308" s="652"/>
      <c r="B308" s="655"/>
      <c r="C308" s="655"/>
      <c r="D308" s="652"/>
      <c r="E308" s="689"/>
      <c r="F308" s="93" t="s">
        <v>113</v>
      </c>
      <c r="G308" s="92">
        <f t="shared" si="85"/>
        <v>0</v>
      </c>
      <c r="H308" s="92" t="s">
        <v>149</v>
      </c>
      <c r="I308" s="92" t="s">
        <v>149</v>
      </c>
      <c r="J308" s="116" t="s">
        <v>149</v>
      </c>
      <c r="K308" s="90">
        <v>0</v>
      </c>
      <c r="L308" s="409">
        <v>0</v>
      </c>
      <c r="M308" s="90">
        <v>0</v>
      </c>
      <c r="N308" s="90">
        <v>0</v>
      </c>
      <c r="O308" s="90">
        <v>0</v>
      </c>
      <c r="P308" s="90">
        <v>0</v>
      </c>
    </row>
    <row r="309" spans="1:16" ht="22.5" x14ac:dyDescent="0.25">
      <c r="A309" s="652"/>
      <c r="B309" s="655"/>
      <c r="C309" s="655"/>
      <c r="D309" s="652"/>
      <c r="E309" s="689"/>
      <c r="F309" s="93" t="s">
        <v>135</v>
      </c>
      <c r="G309" s="92">
        <f t="shared" si="85"/>
        <v>0</v>
      </c>
      <c r="H309" s="92" t="s">
        <v>149</v>
      </c>
      <c r="I309" s="92" t="s">
        <v>149</v>
      </c>
      <c r="J309" s="116" t="s">
        <v>149</v>
      </c>
      <c r="K309" s="90">
        <f t="shared" ref="K309:P309" si="88">K310+K311</f>
        <v>0</v>
      </c>
      <c r="L309" s="409">
        <f t="shared" si="88"/>
        <v>0</v>
      </c>
      <c r="M309" s="90">
        <f t="shared" si="88"/>
        <v>0</v>
      </c>
      <c r="N309" s="90">
        <f t="shared" si="88"/>
        <v>0</v>
      </c>
      <c r="O309" s="90">
        <f t="shared" si="88"/>
        <v>0</v>
      </c>
      <c r="P309" s="90">
        <f t="shared" si="88"/>
        <v>0</v>
      </c>
    </row>
    <row r="310" spans="1:16" ht="22.5" x14ac:dyDescent="0.25">
      <c r="A310" s="652"/>
      <c r="B310" s="655"/>
      <c r="C310" s="655"/>
      <c r="D310" s="652"/>
      <c r="E310" s="689"/>
      <c r="F310" s="93" t="s">
        <v>112</v>
      </c>
      <c r="G310" s="92">
        <f t="shared" si="85"/>
        <v>0</v>
      </c>
      <c r="H310" s="92" t="s">
        <v>149</v>
      </c>
      <c r="I310" s="92" t="s">
        <v>149</v>
      </c>
      <c r="J310" s="116" t="s">
        <v>149</v>
      </c>
      <c r="K310" s="90">
        <v>0</v>
      </c>
      <c r="L310" s="409">
        <v>0</v>
      </c>
      <c r="M310" s="90">
        <v>0</v>
      </c>
      <c r="N310" s="90">
        <v>0</v>
      </c>
      <c r="O310" s="90">
        <v>0</v>
      </c>
      <c r="P310" s="90">
        <v>0</v>
      </c>
    </row>
    <row r="311" spans="1:16" ht="22.5" x14ac:dyDescent="0.25">
      <c r="A311" s="652"/>
      <c r="B311" s="655"/>
      <c r="C311" s="655"/>
      <c r="D311" s="652"/>
      <c r="E311" s="689"/>
      <c r="F311" s="93" t="s">
        <v>134</v>
      </c>
      <c r="G311" s="92">
        <f t="shared" si="85"/>
        <v>0</v>
      </c>
      <c r="H311" s="92" t="s">
        <v>149</v>
      </c>
      <c r="I311" s="92" t="s">
        <v>149</v>
      </c>
      <c r="J311" s="116" t="s">
        <v>149</v>
      </c>
      <c r="K311" s="90">
        <v>0</v>
      </c>
      <c r="L311" s="409">
        <v>0</v>
      </c>
      <c r="M311" s="90">
        <v>0</v>
      </c>
      <c r="N311" s="90">
        <v>0</v>
      </c>
      <c r="O311" s="90">
        <v>0</v>
      </c>
      <c r="P311" s="90">
        <v>0</v>
      </c>
    </row>
    <row r="312" spans="1:16" ht="22.5" x14ac:dyDescent="0.25">
      <c r="A312" s="652"/>
      <c r="B312" s="655"/>
      <c r="C312" s="655"/>
      <c r="D312" s="652"/>
      <c r="E312" s="689"/>
      <c r="F312" s="93" t="s">
        <v>393</v>
      </c>
      <c r="G312" s="92">
        <f t="shared" si="85"/>
        <v>0</v>
      </c>
      <c r="H312" s="92" t="s">
        <v>149</v>
      </c>
      <c r="I312" s="92" t="s">
        <v>149</v>
      </c>
      <c r="J312" s="116" t="s">
        <v>149</v>
      </c>
      <c r="K312" s="90">
        <v>0</v>
      </c>
      <c r="L312" s="409">
        <v>0</v>
      </c>
      <c r="M312" s="90">
        <v>0</v>
      </c>
      <c r="N312" s="90">
        <v>0</v>
      </c>
      <c r="O312" s="90">
        <v>0</v>
      </c>
      <c r="P312" s="90">
        <v>0</v>
      </c>
    </row>
    <row r="313" spans="1:16" x14ac:dyDescent="0.25">
      <c r="A313" s="652"/>
      <c r="B313" s="655"/>
      <c r="C313" s="655"/>
      <c r="D313" s="652"/>
      <c r="E313" s="689"/>
      <c r="F313" s="93" t="s">
        <v>205</v>
      </c>
      <c r="G313" s="92">
        <f t="shared" si="85"/>
        <v>0</v>
      </c>
      <c r="H313" s="92" t="s">
        <v>149</v>
      </c>
      <c r="I313" s="92" t="s">
        <v>149</v>
      </c>
      <c r="J313" s="116" t="s">
        <v>149</v>
      </c>
      <c r="K313" s="90">
        <v>0</v>
      </c>
      <c r="L313" s="409">
        <v>0</v>
      </c>
      <c r="M313" s="90">
        <v>0</v>
      </c>
      <c r="N313" s="90">
        <v>0</v>
      </c>
      <c r="O313" s="90">
        <v>0</v>
      </c>
      <c r="P313" s="90">
        <v>0</v>
      </c>
    </row>
    <row r="314" spans="1:16" ht="22.5" x14ac:dyDescent="0.25">
      <c r="A314" s="653"/>
      <c r="B314" s="656"/>
      <c r="C314" s="656"/>
      <c r="D314" s="653"/>
      <c r="E314" s="690"/>
      <c r="F314" s="93" t="s">
        <v>203</v>
      </c>
      <c r="G314" s="92">
        <f t="shared" si="85"/>
        <v>0</v>
      </c>
      <c r="H314" s="92" t="s">
        <v>149</v>
      </c>
      <c r="I314" s="92" t="s">
        <v>149</v>
      </c>
      <c r="J314" s="116" t="s">
        <v>149</v>
      </c>
      <c r="K314" s="90">
        <f t="shared" ref="K314:P314" si="89">K309</f>
        <v>0</v>
      </c>
      <c r="L314" s="409">
        <f t="shared" si="89"/>
        <v>0</v>
      </c>
      <c r="M314" s="90">
        <f t="shared" si="89"/>
        <v>0</v>
      </c>
      <c r="N314" s="90">
        <f t="shared" si="89"/>
        <v>0</v>
      </c>
      <c r="O314" s="90">
        <f t="shared" si="89"/>
        <v>0</v>
      </c>
      <c r="P314" s="90">
        <f t="shared" si="89"/>
        <v>0</v>
      </c>
    </row>
    <row r="315" spans="1:16" x14ac:dyDescent="0.25">
      <c r="A315" s="651" t="s">
        <v>76</v>
      </c>
      <c r="B315" s="654" t="s">
        <v>132</v>
      </c>
      <c r="C315" s="654" t="s">
        <v>25</v>
      </c>
      <c r="D315" s="651" t="s">
        <v>24</v>
      </c>
      <c r="E315" s="688" t="s">
        <v>214</v>
      </c>
      <c r="F315" s="93" t="s">
        <v>46</v>
      </c>
      <c r="G315" s="92">
        <f t="shared" si="85"/>
        <v>0</v>
      </c>
      <c r="H315" s="92" t="s">
        <v>149</v>
      </c>
      <c r="I315" s="92" t="s">
        <v>149</v>
      </c>
      <c r="J315" s="116" t="s">
        <v>149</v>
      </c>
      <c r="K315" s="90">
        <f t="shared" ref="K315:P315" si="90">K316+K317+K320+K321</f>
        <v>0</v>
      </c>
      <c r="L315" s="409">
        <f t="shared" si="90"/>
        <v>0</v>
      </c>
      <c r="M315" s="90">
        <f t="shared" si="90"/>
        <v>0</v>
      </c>
      <c r="N315" s="90">
        <f t="shared" si="90"/>
        <v>0</v>
      </c>
      <c r="O315" s="90">
        <f t="shared" si="90"/>
        <v>0</v>
      </c>
      <c r="P315" s="90">
        <f t="shared" si="90"/>
        <v>0</v>
      </c>
    </row>
    <row r="316" spans="1:16" x14ac:dyDescent="0.25">
      <c r="A316" s="652"/>
      <c r="B316" s="655"/>
      <c r="C316" s="655"/>
      <c r="D316" s="652"/>
      <c r="E316" s="689"/>
      <c r="F316" s="93" t="s">
        <v>113</v>
      </c>
      <c r="G316" s="92">
        <f t="shared" si="85"/>
        <v>0</v>
      </c>
      <c r="H316" s="92" t="s">
        <v>149</v>
      </c>
      <c r="I316" s="92" t="s">
        <v>149</v>
      </c>
      <c r="J316" s="116" t="s">
        <v>149</v>
      </c>
      <c r="K316" s="90">
        <f>K318/19*81</f>
        <v>0</v>
      </c>
      <c r="L316" s="409">
        <v>0</v>
      </c>
      <c r="M316" s="90">
        <v>0</v>
      </c>
      <c r="N316" s="90">
        <v>0</v>
      </c>
      <c r="O316" s="90">
        <v>0</v>
      </c>
      <c r="P316" s="90">
        <v>0</v>
      </c>
    </row>
    <row r="317" spans="1:16" ht="22.5" x14ac:dyDescent="0.25">
      <c r="A317" s="652"/>
      <c r="B317" s="655"/>
      <c r="C317" s="655"/>
      <c r="D317" s="652"/>
      <c r="E317" s="689"/>
      <c r="F317" s="93" t="s">
        <v>135</v>
      </c>
      <c r="G317" s="92">
        <f t="shared" si="85"/>
        <v>0</v>
      </c>
      <c r="H317" s="92" t="s">
        <v>149</v>
      </c>
      <c r="I317" s="92" t="s">
        <v>149</v>
      </c>
      <c r="J317" s="116" t="s">
        <v>149</v>
      </c>
      <c r="K317" s="90">
        <f t="shared" ref="K317:P317" si="91">K318+K319</f>
        <v>0</v>
      </c>
      <c r="L317" s="409">
        <f t="shared" si="91"/>
        <v>0</v>
      </c>
      <c r="M317" s="90">
        <f t="shared" si="91"/>
        <v>0</v>
      </c>
      <c r="N317" s="90">
        <f t="shared" si="91"/>
        <v>0</v>
      </c>
      <c r="O317" s="90">
        <f t="shared" si="91"/>
        <v>0</v>
      </c>
      <c r="P317" s="90">
        <f t="shared" si="91"/>
        <v>0</v>
      </c>
    </row>
    <row r="318" spans="1:16" ht="22.5" x14ac:dyDescent="0.25">
      <c r="A318" s="652"/>
      <c r="B318" s="655"/>
      <c r="C318" s="655"/>
      <c r="D318" s="652"/>
      <c r="E318" s="689"/>
      <c r="F318" s="93" t="s">
        <v>112</v>
      </c>
      <c r="G318" s="92">
        <f>K318+L318+M318</f>
        <v>0</v>
      </c>
      <c r="H318" s="92" t="s">
        <v>149</v>
      </c>
      <c r="I318" s="92" t="s">
        <v>149</v>
      </c>
      <c r="J318" s="116" t="s">
        <v>149</v>
      </c>
      <c r="K318" s="90">
        <v>0</v>
      </c>
      <c r="L318" s="409">
        <v>0</v>
      </c>
      <c r="M318" s="90">
        <v>0</v>
      </c>
      <c r="N318" s="90">
        <v>0</v>
      </c>
      <c r="O318" s="90">
        <v>0</v>
      </c>
      <c r="P318" s="90">
        <v>0</v>
      </c>
    </row>
    <row r="319" spans="1:16" ht="22.5" x14ac:dyDescent="0.25">
      <c r="A319" s="652"/>
      <c r="B319" s="655"/>
      <c r="C319" s="655"/>
      <c r="D319" s="652"/>
      <c r="E319" s="689"/>
      <c r="F319" s="93" t="s">
        <v>134</v>
      </c>
      <c r="G319" s="92">
        <f t="shared" ref="G319:G327" si="92">K319+L319+M319</f>
        <v>0</v>
      </c>
      <c r="H319" s="92" t="s">
        <v>149</v>
      </c>
      <c r="I319" s="92" t="s">
        <v>149</v>
      </c>
      <c r="J319" s="116" t="s">
        <v>149</v>
      </c>
      <c r="K319" s="90">
        <v>0</v>
      </c>
      <c r="L319" s="409">
        <v>0</v>
      </c>
      <c r="M319" s="90">
        <v>0</v>
      </c>
      <c r="N319" s="90">
        <v>0</v>
      </c>
      <c r="O319" s="90">
        <v>0</v>
      </c>
      <c r="P319" s="90">
        <v>0</v>
      </c>
    </row>
    <row r="320" spans="1:16" ht="22.5" x14ac:dyDescent="0.25">
      <c r="A320" s="652"/>
      <c r="B320" s="655"/>
      <c r="C320" s="655"/>
      <c r="D320" s="652"/>
      <c r="E320" s="689"/>
      <c r="F320" s="93" t="s">
        <v>393</v>
      </c>
      <c r="G320" s="92">
        <f t="shared" si="92"/>
        <v>0</v>
      </c>
      <c r="H320" s="92" t="s">
        <v>149</v>
      </c>
      <c r="I320" s="92" t="s">
        <v>149</v>
      </c>
      <c r="J320" s="116" t="s">
        <v>149</v>
      </c>
      <c r="K320" s="90">
        <v>0</v>
      </c>
      <c r="L320" s="409">
        <v>0</v>
      </c>
      <c r="M320" s="90">
        <v>0</v>
      </c>
      <c r="N320" s="90">
        <v>0</v>
      </c>
      <c r="O320" s="90">
        <v>0</v>
      </c>
      <c r="P320" s="90">
        <v>0</v>
      </c>
    </row>
    <row r="321" spans="1:16" x14ac:dyDescent="0.25">
      <c r="A321" s="652"/>
      <c r="B321" s="655"/>
      <c r="C321" s="655"/>
      <c r="D321" s="652"/>
      <c r="E321" s="689"/>
      <c r="F321" s="93" t="s">
        <v>205</v>
      </c>
      <c r="G321" s="92">
        <f t="shared" si="92"/>
        <v>0</v>
      </c>
      <c r="H321" s="92" t="s">
        <v>149</v>
      </c>
      <c r="I321" s="92" t="s">
        <v>149</v>
      </c>
      <c r="J321" s="116" t="s">
        <v>149</v>
      </c>
      <c r="K321" s="90">
        <v>0</v>
      </c>
      <c r="L321" s="409">
        <v>0</v>
      </c>
      <c r="M321" s="90">
        <v>0</v>
      </c>
      <c r="N321" s="90">
        <v>0</v>
      </c>
      <c r="O321" s="90">
        <v>0</v>
      </c>
      <c r="P321" s="90">
        <v>0</v>
      </c>
    </row>
    <row r="322" spans="1:16" ht="22.5" x14ac:dyDescent="0.25">
      <c r="A322" s="653"/>
      <c r="B322" s="656"/>
      <c r="C322" s="656"/>
      <c r="D322" s="653"/>
      <c r="E322" s="690"/>
      <c r="F322" s="93" t="s">
        <v>203</v>
      </c>
      <c r="G322" s="92">
        <f t="shared" si="92"/>
        <v>0</v>
      </c>
      <c r="H322" s="92" t="s">
        <v>149</v>
      </c>
      <c r="I322" s="92" t="s">
        <v>149</v>
      </c>
      <c r="J322" s="116" t="s">
        <v>149</v>
      </c>
      <c r="K322" s="90">
        <f t="shared" ref="K322:P322" si="93">K317</f>
        <v>0</v>
      </c>
      <c r="L322" s="409">
        <f t="shared" si="93"/>
        <v>0</v>
      </c>
      <c r="M322" s="90">
        <f t="shared" si="93"/>
        <v>0</v>
      </c>
      <c r="N322" s="90">
        <f t="shared" si="93"/>
        <v>0</v>
      </c>
      <c r="O322" s="90">
        <f t="shared" si="93"/>
        <v>0</v>
      </c>
      <c r="P322" s="90">
        <f t="shared" si="93"/>
        <v>0</v>
      </c>
    </row>
    <row r="323" spans="1:16" ht="38.25" customHeight="1" x14ac:dyDescent="0.25">
      <c r="A323" s="4" t="s">
        <v>76</v>
      </c>
      <c r="B323" s="5" t="s">
        <v>132</v>
      </c>
      <c r="C323" s="5" t="s">
        <v>24</v>
      </c>
      <c r="D323" s="4"/>
      <c r="E323" s="693" t="s">
        <v>224</v>
      </c>
      <c r="F323" s="693"/>
      <c r="G323" s="92">
        <f t="shared" si="92"/>
        <v>42929.979999999996</v>
      </c>
      <c r="H323" s="92">
        <f>K323+L323+M323</f>
        <v>42929.979999999996</v>
      </c>
      <c r="I323" s="92" t="s">
        <v>149</v>
      </c>
      <c r="J323" s="116" t="s">
        <v>149</v>
      </c>
      <c r="K323" s="263">
        <f>K324+K332+K340+K350+K361+K369+K377+K385+K393+K403+K411+K419+K427</f>
        <v>14333.95</v>
      </c>
      <c r="L323" s="407">
        <f>L324+L332+L340+L350+L361+L369+L393+L403+L427</f>
        <v>14359.08</v>
      </c>
      <c r="M323" s="263">
        <f>M324+M332+M340+M350+M361+M369+M377+M385+M393+M403+M411+M419+M427</f>
        <v>14236.95</v>
      </c>
      <c r="N323" s="263">
        <f>N324+N332+N340+N350+N361+N369+N377+N385+N393+N403+N411+N419+N427</f>
        <v>0</v>
      </c>
      <c r="O323" s="263">
        <f>O324+O332+O340+O350+O361+O369+O377+O385+O393+O403+O411+O419+O427</f>
        <v>0</v>
      </c>
      <c r="P323" s="92">
        <f>P324+P332+P340+P350+P361+P369+P377+P385+P393+P403+P411+P419+P427</f>
        <v>0</v>
      </c>
    </row>
    <row r="324" spans="1:16" x14ac:dyDescent="0.25">
      <c r="A324" s="651" t="s">
        <v>76</v>
      </c>
      <c r="B324" s="654" t="s">
        <v>132</v>
      </c>
      <c r="C324" s="654" t="s">
        <v>24</v>
      </c>
      <c r="D324" s="651" t="s">
        <v>15</v>
      </c>
      <c r="E324" s="688" t="s">
        <v>210</v>
      </c>
      <c r="F324" s="93" t="s">
        <v>46</v>
      </c>
      <c r="G324" s="92">
        <f t="shared" si="92"/>
        <v>0</v>
      </c>
      <c r="H324" s="92" t="s">
        <v>149</v>
      </c>
      <c r="I324" s="92" t="s">
        <v>149</v>
      </c>
      <c r="J324" s="116" t="s">
        <v>149</v>
      </c>
      <c r="K324" s="90">
        <f t="shared" ref="K324:P324" si="94">K325+K326+K329+K330</f>
        <v>0</v>
      </c>
      <c r="L324" s="409">
        <v>0</v>
      </c>
      <c r="M324" s="90">
        <f t="shared" si="94"/>
        <v>0</v>
      </c>
      <c r="N324" s="90">
        <f t="shared" si="94"/>
        <v>0</v>
      </c>
      <c r="O324" s="90">
        <f t="shared" si="94"/>
        <v>0</v>
      </c>
      <c r="P324" s="90">
        <f t="shared" si="94"/>
        <v>0</v>
      </c>
    </row>
    <row r="325" spans="1:16" x14ac:dyDescent="0.25">
      <c r="A325" s="652"/>
      <c r="B325" s="655"/>
      <c r="C325" s="655"/>
      <c r="D325" s="652"/>
      <c r="E325" s="689"/>
      <c r="F325" s="93" t="s">
        <v>113</v>
      </c>
      <c r="G325" s="92">
        <f t="shared" si="92"/>
        <v>0</v>
      </c>
      <c r="H325" s="92" t="s">
        <v>149</v>
      </c>
      <c r="I325" s="92" t="s">
        <v>149</v>
      </c>
      <c r="J325" s="116" t="s">
        <v>149</v>
      </c>
      <c r="K325" s="90">
        <f>K327/19*81</f>
        <v>0</v>
      </c>
      <c r="L325" s="409">
        <v>0</v>
      </c>
      <c r="M325" s="90">
        <v>0</v>
      </c>
      <c r="N325" s="90">
        <v>0</v>
      </c>
      <c r="O325" s="90">
        <v>0</v>
      </c>
      <c r="P325" s="90">
        <v>0</v>
      </c>
    </row>
    <row r="326" spans="1:16" ht="22.5" x14ac:dyDescent="0.25">
      <c r="A326" s="652"/>
      <c r="B326" s="655"/>
      <c r="C326" s="655"/>
      <c r="D326" s="652"/>
      <c r="E326" s="689"/>
      <c r="F326" s="93" t="s">
        <v>135</v>
      </c>
      <c r="G326" s="92">
        <f t="shared" si="92"/>
        <v>0</v>
      </c>
      <c r="H326" s="92" t="s">
        <v>149</v>
      </c>
      <c r="I326" s="92" t="s">
        <v>149</v>
      </c>
      <c r="J326" s="116" t="s">
        <v>149</v>
      </c>
      <c r="K326" s="90">
        <f t="shared" ref="K326:P326" si="95">K327+K328</f>
        <v>0</v>
      </c>
      <c r="L326" s="409">
        <v>0</v>
      </c>
      <c r="M326" s="90">
        <f t="shared" si="95"/>
        <v>0</v>
      </c>
      <c r="N326" s="90">
        <f t="shared" si="95"/>
        <v>0</v>
      </c>
      <c r="O326" s="90">
        <f t="shared" si="95"/>
        <v>0</v>
      </c>
      <c r="P326" s="90">
        <f t="shared" si="95"/>
        <v>0</v>
      </c>
    </row>
    <row r="327" spans="1:16" ht="22.5" x14ac:dyDescent="0.25">
      <c r="A327" s="652"/>
      <c r="B327" s="655"/>
      <c r="C327" s="655"/>
      <c r="D327" s="652"/>
      <c r="E327" s="689"/>
      <c r="F327" s="93" t="s">
        <v>112</v>
      </c>
      <c r="G327" s="92">
        <f t="shared" si="92"/>
        <v>0</v>
      </c>
      <c r="H327" s="92" t="s">
        <v>149</v>
      </c>
      <c r="I327" s="92" t="s">
        <v>149</v>
      </c>
      <c r="J327" s="116" t="s">
        <v>149</v>
      </c>
      <c r="K327" s="90">
        <v>0</v>
      </c>
      <c r="L327" s="409">
        <v>0</v>
      </c>
      <c r="M327" s="90">
        <v>0</v>
      </c>
      <c r="N327" s="90">
        <v>0</v>
      </c>
      <c r="O327" s="90">
        <v>0</v>
      </c>
      <c r="P327" s="90">
        <v>0</v>
      </c>
    </row>
    <row r="328" spans="1:16" ht="22.5" x14ac:dyDescent="0.25">
      <c r="A328" s="652"/>
      <c r="B328" s="655"/>
      <c r="C328" s="655"/>
      <c r="D328" s="652"/>
      <c r="E328" s="689"/>
      <c r="F328" s="93" t="s">
        <v>134</v>
      </c>
      <c r="G328" s="92">
        <f>K328+L328+M328</f>
        <v>0</v>
      </c>
      <c r="H328" s="92" t="s">
        <v>149</v>
      </c>
      <c r="I328" s="92" t="s">
        <v>149</v>
      </c>
      <c r="J328" s="116" t="s">
        <v>149</v>
      </c>
      <c r="K328" s="90">
        <v>0</v>
      </c>
      <c r="L328" s="409">
        <v>0</v>
      </c>
      <c r="M328" s="90">
        <v>0</v>
      </c>
      <c r="N328" s="90">
        <v>0</v>
      </c>
      <c r="O328" s="90">
        <v>0</v>
      </c>
      <c r="P328" s="90">
        <v>0</v>
      </c>
    </row>
    <row r="329" spans="1:16" ht="22.5" x14ac:dyDescent="0.25">
      <c r="A329" s="652"/>
      <c r="B329" s="655"/>
      <c r="C329" s="655"/>
      <c r="D329" s="652"/>
      <c r="E329" s="689"/>
      <c r="F329" s="93" t="s">
        <v>393</v>
      </c>
      <c r="G329" s="92">
        <f t="shared" ref="G329:G339" si="96">K329+L329+M329</f>
        <v>0</v>
      </c>
      <c r="H329" s="92" t="s">
        <v>149</v>
      </c>
      <c r="I329" s="92" t="s">
        <v>149</v>
      </c>
      <c r="J329" s="116" t="s">
        <v>149</v>
      </c>
      <c r="K329" s="90">
        <v>0</v>
      </c>
      <c r="L329" s="409">
        <v>0</v>
      </c>
      <c r="M329" s="90">
        <v>0</v>
      </c>
      <c r="N329" s="90">
        <v>0</v>
      </c>
      <c r="O329" s="90">
        <v>0</v>
      </c>
      <c r="P329" s="90">
        <v>0</v>
      </c>
    </row>
    <row r="330" spans="1:16" x14ac:dyDescent="0.25">
      <c r="A330" s="652"/>
      <c r="B330" s="655"/>
      <c r="C330" s="655"/>
      <c r="D330" s="652"/>
      <c r="E330" s="689"/>
      <c r="F330" s="93" t="s">
        <v>205</v>
      </c>
      <c r="G330" s="92">
        <f t="shared" si="96"/>
        <v>0</v>
      </c>
      <c r="H330" s="92" t="s">
        <v>149</v>
      </c>
      <c r="I330" s="92" t="s">
        <v>149</v>
      </c>
      <c r="J330" s="116" t="s">
        <v>149</v>
      </c>
      <c r="K330" s="90">
        <v>0</v>
      </c>
      <c r="L330" s="409">
        <v>0</v>
      </c>
      <c r="M330" s="90">
        <v>0</v>
      </c>
      <c r="N330" s="90">
        <v>0</v>
      </c>
      <c r="O330" s="90">
        <v>0</v>
      </c>
      <c r="P330" s="90">
        <v>0</v>
      </c>
    </row>
    <row r="331" spans="1:16" ht="22.5" x14ac:dyDescent="0.25">
      <c r="A331" s="653"/>
      <c r="B331" s="656"/>
      <c r="C331" s="656"/>
      <c r="D331" s="653"/>
      <c r="E331" s="690"/>
      <c r="F331" s="93" t="s">
        <v>203</v>
      </c>
      <c r="G331" s="92">
        <f t="shared" si="96"/>
        <v>0</v>
      </c>
      <c r="H331" s="92" t="s">
        <v>149</v>
      </c>
      <c r="I331" s="92" t="s">
        <v>149</v>
      </c>
      <c r="J331" s="116" t="s">
        <v>149</v>
      </c>
      <c r="K331" s="90">
        <f t="shared" ref="K331:P331" si="97">K326</f>
        <v>0</v>
      </c>
      <c r="L331" s="409">
        <f t="shared" si="97"/>
        <v>0</v>
      </c>
      <c r="M331" s="90">
        <f t="shared" si="97"/>
        <v>0</v>
      </c>
      <c r="N331" s="90">
        <f t="shared" si="97"/>
        <v>0</v>
      </c>
      <c r="O331" s="90">
        <f t="shared" si="97"/>
        <v>0</v>
      </c>
      <c r="P331" s="90">
        <f t="shared" si="97"/>
        <v>0</v>
      </c>
    </row>
    <row r="332" spans="1:16" x14ac:dyDescent="0.25">
      <c r="A332" s="651" t="s">
        <v>76</v>
      </c>
      <c r="B332" s="654" t="s">
        <v>132</v>
      </c>
      <c r="C332" s="654" t="s">
        <v>24</v>
      </c>
      <c r="D332" s="651" t="s">
        <v>16</v>
      </c>
      <c r="E332" s="688" t="s">
        <v>209</v>
      </c>
      <c r="F332" s="93" t="s">
        <v>46</v>
      </c>
      <c r="G332" s="92">
        <f t="shared" si="96"/>
        <v>354</v>
      </c>
      <c r="H332" s="92" t="s">
        <v>149</v>
      </c>
      <c r="I332" s="92" t="s">
        <v>149</v>
      </c>
      <c r="J332" s="116" t="s">
        <v>149</v>
      </c>
      <c r="K332" s="90">
        <f t="shared" ref="K332:P332" si="98">K333+K334+K337+K338</f>
        <v>0</v>
      </c>
      <c r="L332" s="409">
        <f t="shared" si="98"/>
        <v>174</v>
      </c>
      <c r="M332" s="90">
        <f t="shared" si="98"/>
        <v>180</v>
      </c>
      <c r="N332" s="90">
        <f t="shared" si="98"/>
        <v>0</v>
      </c>
      <c r="O332" s="90">
        <f t="shared" si="98"/>
        <v>0</v>
      </c>
      <c r="P332" s="90">
        <f t="shared" si="98"/>
        <v>0</v>
      </c>
    </row>
    <row r="333" spans="1:16" x14ac:dyDescent="0.25">
      <c r="A333" s="652"/>
      <c r="B333" s="655"/>
      <c r="C333" s="655"/>
      <c r="D333" s="652"/>
      <c r="E333" s="689"/>
      <c r="F333" s="93" t="s">
        <v>113</v>
      </c>
      <c r="G333" s="92">
        <f t="shared" si="96"/>
        <v>286.74</v>
      </c>
      <c r="H333" s="92" t="s">
        <v>149</v>
      </c>
      <c r="I333" s="92" t="s">
        <v>149</v>
      </c>
      <c r="J333" s="116" t="s">
        <v>149</v>
      </c>
      <c r="K333" s="90">
        <f>K335/19*81</f>
        <v>0</v>
      </c>
      <c r="L333" s="409">
        <v>140.94</v>
      </c>
      <c r="M333" s="90">
        <v>145.80000000000001</v>
      </c>
      <c r="N333" s="90">
        <v>0</v>
      </c>
      <c r="O333" s="90">
        <v>0</v>
      </c>
      <c r="P333" s="90">
        <v>0</v>
      </c>
    </row>
    <row r="334" spans="1:16" ht="22.5" x14ac:dyDescent="0.25">
      <c r="A334" s="652"/>
      <c r="B334" s="655"/>
      <c r="C334" s="655"/>
      <c r="D334" s="652"/>
      <c r="E334" s="689"/>
      <c r="F334" s="93" t="s">
        <v>135</v>
      </c>
      <c r="G334" s="92">
        <f t="shared" si="96"/>
        <v>67.260000000000005</v>
      </c>
      <c r="H334" s="92" t="s">
        <v>149</v>
      </c>
      <c r="I334" s="92" t="s">
        <v>149</v>
      </c>
      <c r="J334" s="116" t="s">
        <v>149</v>
      </c>
      <c r="K334" s="90">
        <f t="shared" ref="K334:P334" si="99">K335+K336</f>
        <v>0</v>
      </c>
      <c r="L334" s="409">
        <f t="shared" si="99"/>
        <v>33.06</v>
      </c>
      <c r="M334" s="90">
        <v>34.200000000000003</v>
      </c>
      <c r="N334" s="90">
        <v>0</v>
      </c>
      <c r="O334" s="90">
        <v>0</v>
      </c>
      <c r="P334" s="90">
        <f t="shared" si="99"/>
        <v>0</v>
      </c>
    </row>
    <row r="335" spans="1:16" ht="22.5" x14ac:dyDescent="0.25">
      <c r="A335" s="652"/>
      <c r="B335" s="655"/>
      <c r="C335" s="655"/>
      <c r="D335" s="652"/>
      <c r="E335" s="689"/>
      <c r="F335" s="93" t="s">
        <v>112</v>
      </c>
      <c r="G335" s="92">
        <f t="shared" si="96"/>
        <v>33.06</v>
      </c>
      <c r="H335" s="92" t="s">
        <v>149</v>
      </c>
      <c r="I335" s="92" t="s">
        <v>149</v>
      </c>
      <c r="J335" s="116" t="s">
        <v>149</v>
      </c>
      <c r="K335" s="90">
        <v>0</v>
      </c>
      <c r="L335" s="409">
        <v>33.06</v>
      </c>
      <c r="M335" s="90">
        <v>0</v>
      </c>
      <c r="N335" s="90">
        <v>0</v>
      </c>
      <c r="O335" s="90">
        <v>0</v>
      </c>
      <c r="P335" s="90">
        <v>0</v>
      </c>
    </row>
    <row r="336" spans="1:16" ht="22.5" x14ac:dyDescent="0.25">
      <c r="A336" s="652"/>
      <c r="B336" s="655"/>
      <c r="C336" s="655"/>
      <c r="D336" s="652"/>
      <c r="E336" s="689"/>
      <c r="F336" s="93" t="s">
        <v>134</v>
      </c>
      <c r="G336" s="92">
        <f t="shared" si="96"/>
        <v>0</v>
      </c>
      <c r="H336" s="92" t="s">
        <v>149</v>
      </c>
      <c r="I336" s="92" t="s">
        <v>149</v>
      </c>
      <c r="J336" s="116" t="s">
        <v>149</v>
      </c>
      <c r="K336" s="90">
        <v>0</v>
      </c>
      <c r="L336" s="409">
        <v>0</v>
      </c>
      <c r="M336" s="90">
        <v>0</v>
      </c>
      <c r="N336" s="90">
        <v>0</v>
      </c>
      <c r="O336" s="90">
        <v>0</v>
      </c>
      <c r="P336" s="90">
        <v>0</v>
      </c>
    </row>
    <row r="337" spans="1:16" ht="22.5" x14ac:dyDescent="0.25">
      <c r="A337" s="652"/>
      <c r="B337" s="655"/>
      <c r="C337" s="655"/>
      <c r="D337" s="652"/>
      <c r="E337" s="689"/>
      <c r="F337" s="93" t="s">
        <v>393</v>
      </c>
      <c r="G337" s="92">
        <f t="shared" si="96"/>
        <v>0</v>
      </c>
      <c r="H337" s="92" t="s">
        <v>149</v>
      </c>
      <c r="I337" s="92" t="s">
        <v>149</v>
      </c>
      <c r="J337" s="116" t="s">
        <v>149</v>
      </c>
      <c r="K337" s="90">
        <v>0</v>
      </c>
      <c r="L337" s="409">
        <v>0</v>
      </c>
      <c r="M337" s="90">
        <v>0</v>
      </c>
      <c r="N337" s="90">
        <v>0</v>
      </c>
      <c r="O337" s="90">
        <v>0</v>
      </c>
      <c r="P337" s="90">
        <v>0</v>
      </c>
    </row>
    <row r="338" spans="1:16" x14ac:dyDescent="0.25">
      <c r="A338" s="652"/>
      <c r="B338" s="655"/>
      <c r="C338" s="655"/>
      <c r="D338" s="652"/>
      <c r="E338" s="689"/>
      <c r="F338" s="93" t="s">
        <v>205</v>
      </c>
      <c r="G338" s="92">
        <f t="shared" si="96"/>
        <v>0</v>
      </c>
      <c r="H338" s="92" t="s">
        <v>149</v>
      </c>
      <c r="I338" s="92" t="s">
        <v>149</v>
      </c>
      <c r="J338" s="116" t="s">
        <v>149</v>
      </c>
      <c r="K338" s="90">
        <v>0</v>
      </c>
      <c r="L338" s="409">
        <v>0</v>
      </c>
      <c r="M338" s="90">
        <v>0</v>
      </c>
      <c r="N338" s="90">
        <v>0</v>
      </c>
      <c r="O338" s="90">
        <v>0</v>
      </c>
      <c r="P338" s="90">
        <v>0</v>
      </c>
    </row>
    <row r="339" spans="1:16" ht="22.5" x14ac:dyDescent="0.25">
      <c r="A339" s="653"/>
      <c r="B339" s="656"/>
      <c r="C339" s="656"/>
      <c r="D339" s="653"/>
      <c r="E339" s="690"/>
      <c r="F339" s="93" t="s">
        <v>203</v>
      </c>
      <c r="G339" s="92">
        <f t="shared" si="96"/>
        <v>67.260000000000005</v>
      </c>
      <c r="H339" s="92" t="s">
        <v>149</v>
      </c>
      <c r="I339" s="92" t="s">
        <v>149</v>
      </c>
      <c r="J339" s="116" t="s">
        <v>149</v>
      </c>
      <c r="K339" s="90">
        <f t="shared" ref="K339:P339" si="100">K334</f>
        <v>0</v>
      </c>
      <c r="L339" s="409">
        <f t="shared" si="100"/>
        <v>33.06</v>
      </c>
      <c r="M339" s="90">
        <f t="shared" si="100"/>
        <v>34.200000000000003</v>
      </c>
      <c r="N339" s="90">
        <v>0</v>
      </c>
      <c r="O339" s="90">
        <v>0</v>
      </c>
      <c r="P339" s="90">
        <f t="shared" si="100"/>
        <v>0</v>
      </c>
    </row>
    <row r="340" spans="1:16" ht="15" customHeight="1" x14ac:dyDescent="0.25">
      <c r="A340" s="651" t="s">
        <v>76</v>
      </c>
      <c r="B340" s="651" t="s">
        <v>132</v>
      </c>
      <c r="C340" s="651" t="s">
        <v>24</v>
      </c>
      <c r="D340" s="651" t="s">
        <v>17</v>
      </c>
      <c r="E340" s="694" t="s">
        <v>291</v>
      </c>
      <c r="F340" s="93" t="s">
        <v>46</v>
      </c>
      <c r="G340" s="92">
        <f>K340+L340+M340</f>
        <v>2748.2200000000003</v>
      </c>
      <c r="H340" s="92" t="s">
        <v>149</v>
      </c>
      <c r="I340" s="92" t="s">
        <v>149</v>
      </c>
      <c r="J340" s="116" t="s">
        <v>149</v>
      </c>
      <c r="K340" s="90">
        <f t="shared" ref="K340:P340" si="101">K341+K342+K345+K346</f>
        <v>432.86</v>
      </c>
      <c r="L340" s="409">
        <f t="shared" si="101"/>
        <v>1136.3600000000001</v>
      </c>
      <c r="M340" s="90">
        <f>M341+M347+M348+M349</f>
        <v>1179.0000000000002</v>
      </c>
      <c r="N340" s="90">
        <f>N341+N347+N348+N349</f>
        <v>0</v>
      </c>
      <c r="O340" s="90">
        <f>O341+O347+O348+O349</f>
        <v>0</v>
      </c>
      <c r="P340" s="90">
        <f t="shared" si="101"/>
        <v>0</v>
      </c>
    </row>
    <row r="341" spans="1:16" x14ac:dyDescent="0.25">
      <c r="A341" s="652"/>
      <c r="B341" s="652"/>
      <c r="C341" s="652"/>
      <c r="D341" s="652"/>
      <c r="E341" s="695"/>
      <c r="F341" s="93" t="s">
        <v>113</v>
      </c>
      <c r="G341" s="92">
        <f t="shared" ref="G341:G354" si="102">K341+L341+M341</f>
        <v>2226.0600000000004</v>
      </c>
      <c r="H341" s="92" t="s">
        <v>149</v>
      </c>
      <c r="I341" s="92" t="s">
        <v>149</v>
      </c>
      <c r="J341" s="116" t="s">
        <v>149</v>
      </c>
      <c r="K341" s="267">
        <v>350.62</v>
      </c>
      <c r="L341" s="409">
        <v>920.45</v>
      </c>
      <c r="M341" s="90">
        <v>954.99</v>
      </c>
      <c r="N341" s="90">
        <v>0</v>
      </c>
      <c r="O341" s="90">
        <v>0</v>
      </c>
      <c r="P341" s="90">
        <f>P343/19*81</f>
        <v>0</v>
      </c>
    </row>
    <row r="342" spans="1:16" ht="22.5" x14ac:dyDescent="0.25">
      <c r="A342" s="652"/>
      <c r="B342" s="652"/>
      <c r="C342" s="652"/>
      <c r="D342" s="652"/>
      <c r="E342" s="695"/>
      <c r="F342" s="93" t="s">
        <v>135</v>
      </c>
      <c r="G342" s="92">
        <f t="shared" si="102"/>
        <v>522.16</v>
      </c>
      <c r="H342" s="92" t="s">
        <v>149</v>
      </c>
      <c r="I342" s="92" t="s">
        <v>149</v>
      </c>
      <c r="J342" s="116" t="s">
        <v>149</v>
      </c>
      <c r="K342" s="90">
        <v>82.24</v>
      </c>
      <c r="L342" s="409">
        <f>L343+L344</f>
        <v>215.91</v>
      </c>
      <c r="M342" s="90">
        <f>M347+M348+M349</f>
        <v>224.01000000000002</v>
      </c>
      <c r="N342" s="90">
        <f>N347+N348+N349</f>
        <v>0</v>
      </c>
      <c r="O342" s="90">
        <f>O347+O348+O349</f>
        <v>0</v>
      </c>
      <c r="P342" s="90">
        <f>P343+P344</f>
        <v>0</v>
      </c>
    </row>
    <row r="343" spans="1:16" ht="22.5" x14ac:dyDescent="0.25">
      <c r="A343" s="652"/>
      <c r="B343" s="652"/>
      <c r="C343" s="652"/>
      <c r="D343" s="652"/>
      <c r="E343" s="695"/>
      <c r="F343" s="93" t="s">
        <v>112</v>
      </c>
      <c r="G343" s="92">
        <f t="shared" si="102"/>
        <v>504.995</v>
      </c>
      <c r="H343" s="92" t="s">
        <v>149</v>
      </c>
      <c r="I343" s="92" t="s">
        <v>149</v>
      </c>
      <c r="J343" s="116" t="s">
        <v>149</v>
      </c>
      <c r="K343" s="90">
        <v>289.08499999999998</v>
      </c>
      <c r="L343" s="409">
        <f>L347</f>
        <v>215.91</v>
      </c>
      <c r="M343" s="90">
        <v>0</v>
      </c>
      <c r="N343" s="90">
        <v>0</v>
      </c>
      <c r="O343" s="90">
        <v>0</v>
      </c>
      <c r="P343" s="90">
        <v>0</v>
      </c>
    </row>
    <row r="344" spans="1:16" ht="22.5" x14ac:dyDescent="0.25">
      <c r="A344" s="652"/>
      <c r="B344" s="652"/>
      <c r="C344" s="652"/>
      <c r="D344" s="652"/>
      <c r="E344" s="695"/>
      <c r="F344" s="93" t="s">
        <v>134</v>
      </c>
      <c r="G344" s="92">
        <f t="shared" si="102"/>
        <v>0</v>
      </c>
      <c r="H344" s="92" t="s">
        <v>149</v>
      </c>
      <c r="I344" s="92" t="s">
        <v>149</v>
      </c>
      <c r="J344" s="116" t="s">
        <v>149</v>
      </c>
      <c r="K344" s="90">
        <v>0</v>
      </c>
      <c r="L344" s="409">
        <v>0</v>
      </c>
      <c r="M344" s="90">
        <v>0</v>
      </c>
      <c r="N344" s="90">
        <v>0</v>
      </c>
      <c r="O344" s="90">
        <v>0</v>
      </c>
      <c r="P344" s="90">
        <v>0</v>
      </c>
    </row>
    <row r="345" spans="1:16" ht="22.5" x14ac:dyDescent="0.25">
      <c r="A345" s="652"/>
      <c r="B345" s="652"/>
      <c r="C345" s="652"/>
      <c r="D345" s="652"/>
      <c r="E345" s="695"/>
      <c r="F345" s="93" t="s">
        <v>393</v>
      </c>
      <c r="G345" s="92">
        <f t="shared" si="102"/>
        <v>0</v>
      </c>
      <c r="H345" s="92" t="s">
        <v>149</v>
      </c>
      <c r="I345" s="92" t="s">
        <v>149</v>
      </c>
      <c r="J345" s="116" t="s">
        <v>149</v>
      </c>
      <c r="K345" s="90">
        <v>0</v>
      </c>
      <c r="L345" s="409">
        <v>0</v>
      </c>
      <c r="M345" s="90">
        <v>0</v>
      </c>
      <c r="N345" s="90">
        <v>0</v>
      </c>
      <c r="O345" s="90">
        <v>0</v>
      </c>
      <c r="P345" s="90">
        <v>0</v>
      </c>
    </row>
    <row r="346" spans="1:16" x14ac:dyDescent="0.25">
      <c r="A346" s="652"/>
      <c r="B346" s="652"/>
      <c r="C346" s="652"/>
      <c r="D346" s="652"/>
      <c r="E346" s="695"/>
      <c r="F346" s="93" t="s">
        <v>205</v>
      </c>
      <c r="G346" s="92">
        <f t="shared" si="102"/>
        <v>0</v>
      </c>
      <c r="H346" s="92" t="s">
        <v>149</v>
      </c>
      <c r="I346" s="92" t="s">
        <v>149</v>
      </c>
      <c r="J346" s="116" t="s">
        <v>149</v>
      </c>
      <c r="K346" s="90">
        <v>0</v>
      </c>
      <c r="L346" s="409">
        <v>0</v>
      </c>
      <c r="M346" s="90">
        <v>0</v>
      </c>
      <c r="N346" s="90">
        <v>0</v>
      </c>
      <c r="O346" s="90">
        <v>0</v>
      </c>
      <c r="P346" s="90">
        <v>0</v>
      </c>
    </row>
    <row r="347" spans="1:16" ht="22.5" x14ac:dyDescent="0.25">
      <c r="A347" s="652"/>
      <c r="B347" s="652"/>
      <c r="C347" s="652"/>
      <c r="D347" s="652"/>
      <c r="E347" s="695"/>
      <c r="F347" s="93" t="s">
        <v>203</v>
      </c>
      <c r="G347" s="92">
        <f t="shared" si="102"/>
        <v>413.30999999999995</v>
      </c>
      <c r="H347" s="92" t="s">
        <v>149</v>
      </c>
      <c r="I347" s="92" t="s">
        <v>149</v>
      </c>
      <c r="J347" s="116" t="s">
        <v>149</v>
      </c>
      <c r="K347" s="90">
        <f>K342</f>
        <v>82.24</v>
      </c>
      <c r="L347" s="409">
        <v>215.91</v>
      </c>
      <c r="M347" s="90">
        <v>115.16</v>
      </c>
      <c r="N347" s="90">
        <v>0</v>
      </c>
      <c r="O347" s="90">
        <v>0</v>
      </c>
      <c r="P347" s="90">
        <f>P342</f>
        <v>0</v>
      </c>
    </row>
    <row r="348" spans="1:16" ht="22.5" x14ac:dyDescent="0.25">
      <c r="A348" s="685"/>
      <c r="B348" s="685"/>
      <c r="C348" s="685"/>
      <c r="D348" s="685"/>
      <c r="E348" s="696"/>
      <c r="F348" s="184" t="s">
        <v>246</v>
      </c>
      <c r="G348" s="92">
        <f t="shared" si="102"/>
        <v>86.45</v>
      </c>
      <c r="H348" s="92" t="s">
        <v>149</v>
      </c>
      <c r="I348" s="92" t="s">
        <v>149</v>
      </c>
      <c r="J348" s="116" t="s">
        <v>149</v>
      </c>
      <c r="K348" s="268">
        <v>0</v>
      </c>
      <c r="L348" s="412">
        <v>0</v>
      </c>
      <c r="M348" s="268">
        <v>86.45</v>
      </c>
      <c r="N348" s="90">
        <v>0</v>
      </c>
      <c r="O348" s="90">
        <v>0</v>
      </c>
      <c r="P348" s="268">
        <v>0</v>
      </c>
    </row>
    <row r="349" spans="1:16" ht="22.5" x14ac:dyDescent="0.25">
      <c r="A349" s="685"/>
      <c r="B349" s="685"/>
      <c r="C349" s="685"/>
      <c r="D349" s="685"/>
      <c r="E349" s="697"/>
      <c r="F349" s="93" t="s">
        <v>69</v>
      </c>
      <c r="G349" s="92">
        <f t="shared" si="102"/>
        <v>22.4</v>
      </c>
      <c r="H349" s="92" t="s">
        <v>149</v>
      </c>
      <c r="I349" s="92" t="s">
        <v>149</v>
      </c>
      <c r="J349" s="116" t="s">
        <v>149</v>
      </c>
      <c r="K349" s="268">
        <v>0</v>
      </c>
      <c r="L349" s="412">
        <v>0</v>
      </c>
      <c r="M349" s="268">
        <v>22.4</v>
      </c>
      <c r="N349" s="90">
        <v>0</v>
      </c>
      <c r="O349" s="90">
        <v>0</v>
      </c>
      <c r="P349" s="268">
        <v>0</v>
      </c>
    </row>
    <row r="350" spans="1:16" ht="15" customHeight="1" x14ac:dyDescent="0.25">
      <c r="A350" s="651" t="s">
        <v>76</v>
      </c>
      <c r="B350" s="651" t="s">
        <v>132</v>
      </c>
      <c r="C350" s="651" t="s">
        <v>24</v>
      </c>
      <c r="D350" s="651" t="s">
        <v>18</v>
      </c>
      <c r="E350" s="688" t="s">
        <v>262</v>
      </c>
      <c r="F350" s="93" t="s">
        <v>100</v>
      </c>
      <c r="G350" s="92">
        <f t="shared" si="102"/>
        <v>23572.32</v>
      </c>
      <c r="H350" s="92" t="s">
        <v>149</v>
      </c>
      <c r="I350" s="92" t="s">
        <v>149</v>
      </c>
      <c r="J350" s="116" t="s">
        <v>149</v>
      </c>
      <c r="K350" s="90">
        <f t="shared" ref="K350:P350" si="103">K351+K352+K355+K356</f>
        <v>3464.4300000000003</v>
      </c>
      <c r="L350" s="409">
        <f t="shared" si="103"/>
        <v>7837.74</v>
      </c>
      <c r="M350" s="90">
        <f t="shared" si="103"/>
        <v>12270.150000000001</v>
      </c>
      <c r="N350" s="90">
        <f>N351+N352+N355+N356</f>
        <v>0</v>
      </c>
      <c r="O350" s="90">
        <f>O351+O352+O355+O356</f>
        <v>0</v>
      </c>
      <c r="P350" s="90">
        <f t="shared" si="103"/>
        <v>0</v>
      </c>
    </row>
    <row r="351" spans="1:16" x14ac:dyDescent="0.25">
      <c r="A351" s="652"/>
      <c r="B351" s="652"/>
      <c r="C351" s="652"/>
      <c r="D351" s="652"/>
      <c r="E351" s="689"/>
      <c r="F351" s="93" t="s">
        <v>113</v>
      </c>
      <c r="G351" s="92">
        <f t="shared" si="102"/>
        <v>19093.5383</v>
      </c>
      <c r="H351" s="92" t="s">
        <v>149</v>
      </c>
      <c r="I351" s="92" t="s">
        <v>149</v>
      </c>
      <c r="J351" s="116" t="s">
        <v>149</v>
      </c>
      <c r="K351" s="90">
        <f>K353/19*81</f>
        <v>2806.1883000000003</v>
      </c>
      <c r="L351" s="409">
        <v>6348.57</v>
      </c>
      <c r="M351" s="90">
        <v>9938.7800000000007</v>
      </c>
      <c r="N351" s="90">
        <v>0</v>
      </c>
      <c r="O351" s="90">
        <v>0</v>
      </c>
      <c r="P351" s="90">
        <v>0</v>
      </c>
    </row>
    <row r="352" spans="1:16" ht="22.5" x14ac:dyDescent="0.25">
      <c r="A352" s="652"/>
      <c r="B352" s="652"/>
      <c r="C352" s="652"/>
      <c r="D352" s="652"/>
      <c r="E352" s="689"/>
      <c r="F352" s="93" t="s">
        <v>135</v>
      </c>
      <c r="G352" s="92">
        <f t="shared" si="102"/>
        <v>4478.7816999999995</v>
      </c>
      <c r="H352" s="92" t="s">
        <v>149</v>
      </c>
      <c r="I352" s="92" t="s">
        <v>149</v>
      </c>
      <c r="J352" s="116" t="s">
        <v>149</v>
      </c>
      <c r="K352" s="90">
        <f>K353+K354</f>
        <v>658.24170000000004</v>
      </c>
      <c r="L352" s="409">
        <f>L353</f>
        <v>1489.17</v>
      </c>
      <c r="M352" s="90">
        <f>M357+M358+M359+M360</f>
        <v>2331.37</v>
      </c>
      <c r="N352" s="90">
        <f>N357+N358+N359+N360</f>
        <v>0</v>
      </c>
      <c r="O352" s="90">
        <f>O357+O358+O359+O360</f>
        <v>0</v>
      </c>
      <c r="P352" s="90">
        <v>0</v>
      </c>
    </row>
    <row r="353" spans="1:16" ht="22.5" x14ac:dyDescent="0.25">
      <c r="A353" s="652"/>
      <c r="B353" s="652"/>
      <c r="C353" s="652"/>
      <c r="D353" s="652"/>
      <c r="E353" s="689"/>
      <c r="F353" s="93" t="s">
        <v>112</v>
      </c>
      <c r="G353" s="92">
        <f t="shared" si="102"/>
        <v>4478.7816999999995</v>
      </c>
      <c r="H353" s="92" t="s">
        <v>149</v>
      </c>
      <c r="I353" s="92" t="s">
        <v>149</v>
      </c>
      <c r="J353" s="116" t="s">
        <v>149</v>
      </c>
      <c r="K353" s="90">
        <v>658.24170000000004</v>
      </c>
      <c r="L353" s="409">
        <f>L357+L360</f>
        <v>1489.17</v>
      </c>
      <c r="M353" s="90">
        <f>M352</f>
        <v>2331.37</v>
      </c>
      <c r="N353" s="90">
        <f>N352</f>
        <v>0</v>
      </c>
      <c r="O353" s="90">
        <f>O352</f>
        <v>0</v>
      </c>
      <c r="P353" s="90">
        <v>0</v>
      </c>
    </row>
    <row r="354" spans="1:16" ht="22.5" x14ac:dyDescent="0.25">
      <c r="A354" s="652"/>
      <c r="B354" s="652"/>
      <c r="C354" s="652"/>
      <c r="D354" s="652"/>
      <c r="E354" s="689"/>
      <c r="F354" s="93" t="s">
        <v>134</v>
      </c>
      <c r="G354" s="92">
        <f t="shared" si="102"/>
        <v>0</v>
      </c>
      <c r="H354" s="92" t="s">
        <v>149</v>
      </c>
      <c r="I354" s="92" t="s">
        <v>149</v>
      </c>
      <c r="J354" s="116" t="s">
        <v>149</v>
      </c>
      <c r="K354" s="90">
        <v>0</v>
      </c>
      <c r="L354" s="409">
        <v>0</v>
      </c>
      <c r="M354" s="90">
        <v>0</v>
      </c>
      <c r="N354" s="90">
        <v>0</v>
      </c>
      <c r="O354" s="90">
        <v>0</v>
      </c>
      <c r="P354" s="90">
        <v>0</v>
      </c>
    </row>
    <row r="355" spans="1:16" ht="22.5" x14ac:dyDescent="0.25">
      <c r="A355" s="652"/>
      <c r="B355" s="652"/>
      <c r="C355" s="652"/>
      <c r="D355" s="652"/>
      <c r="E355" s="689"/>
      <c r="F355" s="93" t="s">
        <v>393</v>
      </c>
      <c r="G355" s="92">
        <f>K355+L355+M355</f>
        <v>0</v>
      </c>
      <c r="H355" s="92" t="s">
        <v>149</v>
      </c>
      <c r="I355" s="92" t="s">
        <v>149</v>
      </c>
      <c r="J355" s="116" t="s">
        <v>149</v>
      </c>
      <c r="K355" s="90">
        <v>0</v>
      </c>
      <c r="L355" s="409">
        <v>0</v>
      </c>
      <c r="M355" s="90">
        <v>0</v>
      </c>
      <c r="N355" s="90">
        <v>0</v>
      </c>
      <c r="O355" s="90">
        <v>0</v>
      </c>
      <c r="P355" s="90">
        <v>0</v>
      </c>
    </row>
    <row r="356" spans="1:16" x14ac:dyDescent="0.25">
      <c r="A356" s="652"/>
      <c r="B356" s="652"/>
      <c r="C356" s="652"/>
      <c r="D356" s="652"/>
      <c r="E356" s="689"/>
      <c r="F356" s="93" t="s">
        <v>205</v>
      </c>
      <c r="G356" s="92">
        <f t="shared" ref="G356:G367" si="104">K356+L356+M356</f>
        <v>0</v>
      </c>
      <c r="H356" s="92" t="s">
        <v>149</v>
      </c>
      <c r="I356" s="92" t="s">
        <v>149</v>
      </c>
      <c r="J356" s="116" t="s">
        <v>149</v>
      </c>
      <c r="K356" s="90">
        <v>0</v>
      </c>
      <c r="L356" s="409">
        <v>0</v>
      </c>
      <c r="M356" s="90">
        <v>0</v>
      </c>
      <c r="N356" s="90">
        <v>0</v>
      </c>
      <c r="O356" s="90">
        <v>0</v>
      </c>
      <c r="P356" s="90">
        <v>0</v>
      </c>
    </row>
    <row r="357" spans="1:16" ht="22.5" x14ac:dyDescent="0.25">
      <c r="A357" s="652"/>
      <c r="B357" s="652"/>
      <c r="C357" s="652"/>
      <c r="D357" s="652"/>
      <c r="E357" s="689"/>
      <c r="F357" s="93" t="s">
        <v>203</v>
      </c>
      <c r="G357" s="92">
        <f t="shared" si="104"/>
        <v>3261.2617</v>
      </c>
      <c r="H357" s="92" t="s">
        <v>149</v>
      </c>
      <c r="I357" s="92" t="s">
        <v>149</v>
      </c>
      <c r="J357" s="116" t="s">
        <v>149</v>
      </c>
      <c r="K357" s="90">
        <f>K352</f>
        <v>658.24170000000004</v>
      </c>
      <c r="L357" s="409">
        <v>1489.17</v>
      </c>
      <c r="M357" s="90">
        <v>1113.8499999999999</v>
      </c>
      <c r="N357" s="90">
        <v>0</v>
      </c>
      <c r="O357" s="90">
        <v>0</v>
      </c>
      <c r="P357" s="90">
        <v>0</v>
      </c>
    </row>
    <row r="358" spans="1:16" ht="22.5" x14ac:dyDescent="0.25">
      <c r="A358" s="685"/>
      <c r="B358" s="685"/>
      <c r="C358" s="685"/>
      <c r="D358" s="685"/>
      <c r="E358" s="695"/>
      <c r="F358" s="184" t="s">
        <v>264</v>
      </c>
      <c r="G358" s="92">
        <f t="shared" si="104"/>
        <v>50.73</v>
      </c>
      <c r="H358" s="92" t="s">
        <v>149</v>
      </c>
      <c r="I358" s="92" t="s">
        <v>149</v>
      </c>
      <c r="J358" s="116" t="s">
        <v>149</v>
      </c>
      <c r="K358" s="268">
        <v>0</v>
      </c>
      <c r="L358" s="412">
        <v>0</v>
      </c>
      <c r="M358" s="268">
        <v>50.73</v>
      </c>
      <c r="N358" s="268">
        <v>0</v>
      </c>
      <c r="O358" s="268">
        <v>0</v>
      </c>
      <c r="P358" s="268">
        <v>0</v>
      </c>
    </row>
    <row r="359" spans="1:16" ht="22.5" x14ac:dyDescent="0.25">
      <c r="A359" s="685"/>
      <c r="B359" s="685"/>
      <c r="C359" s="685"/>
      <c r="D359" s="685"/>
      <c r="E359" s="695"/>
      <c r="F359" s="184" t="s">
        <v>246</v>
      </c>
      <c r="G359" s="92">
        <f t="shared" si="104"/>
        <v>342</v>
      </c>
      <c r="H359" s="92" t="s">
        <v>149</v>
      </c>
      <c r="I359" s="92" t="s">
        <v>149</v>
      </c>
      <c r="J359" s="116" t="s">
        <v>149</v>
      </c>
      <c r="K359" s="268">
        <v>0</v>
      </c>
      <c r="L359" s="412">
        <v>0</v>
      </c>
      <c r="M359" s="268">
        <v>342</v>
      </c>
      <c r="N359" s="268">
        <v>0</v>
      </c>
      <c r="O359" s="268">
        <v>0</v>
      </c>
      <c r="P359" s="268">
        <v>0</v>
      </c>
    </row>
    <row r="360" spans="1:16" ht="22.5" x14ac:dyDescent="0.25">
      <c r="A360" s="687"/>
      <c r="B360" s="687"/>
      <c r="C360" s="687"/>
      <c r="D360" s="687"/>
      <c r="E360" s="702"/>
      <c r="F360" s="93" t="s">
        <v>69</v>
      </c>
      <c r="G360" s="92">
        <f>K360+L360+M360</f>
        <v>824.79</v>
      </c>
      <c r="H360" s="92" t="s">
        <v>149</v>
      </c>
      <c r="I360" s="92" t="s">
        <v>149</v>
      </c>
      <c r="J360" s="116" t="s">
        <v>149</v>
      </c>
      <c r="K360" s="90">
        <v>0</v>
      </c>
      <c r="L360" s="409">
        <v>0</v>
      </c>
      <c r="M360" s="90">
        <v>824.79</v>
      </c>
      <c r="N360" s="90">
        <v>0</v>
      </c>
      <c r="O360" s="90">
        <v>0</v>
      </c>
      <c r="P360" s="90">
        <v>0</v>
      </c>
    </row>
    <row r="361" spans="1:16" x14ac:dyDescent="0.25">
      <c r="A361" s="651" t="s">
        <v>76</v>
      </c>
      <c r="B361" s="654" t="s">
        <v>132</v>
      </c>
      <c r="C361" s="654" t="s">
        <v>24</v>
      </c>
      <c r="D361" s="651" t="s">
        <v>25</v>
      </c>
      <c r="E361" s="688" t="s">
        <v>578</v>
      </c>
      <c r="F361" s="93" t="s">
        <v>46</v>
      </c>
      <c r="G361" s="92">
        <f t="shared" si="104"/>
        <v>2301.1999999999998</v>
      </c>
      <c r="H361" s="92" t="s">
        <v>149</v>
      </c>
      <c r="I361" s="92" t="s">
        <v>149</v>
      </c>
      <c r="J361" s="116" t="s">
        <v>149</v>
      </c>
      <c r="K361" s="90">
        <f>K362+K363+K366+K367</f>
        <v>1198.8999999999999</v>
      </c>
      <c r="L361" s="409">
        <f>L362+L363+L366+L367</f>
        <v>1102.3</v>
      </c>
      <c r="M361" s="90">
        <v>0</v>
      </c>
      <c r="N361" s="90">
        <v>0</v>
      </c>
      <c r="O361" s="90">
        <v>0</v>
      </c>
      <c r="P361" s="90">
        <v>0</v>
      </c>
    </row>
    <row r="362" spans="1:16" x14ac:dyDescent="0.25">
      <c r="A362" s="652"/>
      <c r="B362" s="655"/>
      <c r="C362" s="655"/>
      <c r="D362" s="652"/>
      <c r="E362" s="689"/>
      <c r="F362" s="93" t="s">
        <v>113</v>
      </c>
      <c r="G362" s="92">
        <f t="shared" si="104"/>
        <v>1863.9690000000001</v>
      </c>
      <c r="H362" s="92" t="s">
        <v>149</v>
      </c>
      <c r="I362" s="92" t="s">
        <v>149</v>
      </c>
      <c r="J362" s="116" t="s">
        <v>149</v>
      </c>
      <c r="K362" s="90">
        <f>K364/19*81</f>
        <v>971.10899999999992</v>
      </c>
      <c r="L362" s="409">
        <v>892.86</v>
      </c>
      <c r="M362" s="90">
        <v>0</v>
      </c>
      <c r="N362" s="90">
        <v>0</v>
      </c>
      <c r="O362" s="90">
        <v>0</v>
      </c>
      <c r="P362" s="90">
        <v>0</v>
      </c>
    </row>
    <row r="363" spans="1:16" ht="22.5" x14ac:dyDescent="0.25">
      <c r="A363" s="652"/>
      <c r="B363" s="655"/>
      <c r="C363" s="655"/>
      <c r="D363" s="652"/>
      <c r="E363" s="689"/>
      <c r="F363" s="93" t="s">
        <v>135</v>
      </c>
      <c r="G363" s="92">
        <f t="shared" si="104"/>
        <v>437.23099999999999</v>
      </c>
      <c r="H363" s="92" t="s">
        <v>149</v>
      </c>
      <c r="I363" s="92" t="s">
        <v>149</v>
      </c>
      <c r="J363" s="116" t="s">
        <v>149</v>
      </c>
      <c r="K363" s="90">
        <f>SUM(K365+K364)</f>
        <v>227.791</v>
      </c>
      <c r="L363" s="409">
        <f>L364+L365</f>
        <v>209.44</v>
      </c>
      <c r="M363" s="90">
        <v>0</v>
      </c>
      <c r="N363" s="90">
        <v>0</v>
      </c>
      <c r="O363" s="90">
        <v>0</v>
      </c>
      <c r="P363" s="90">
        <v>0</v>
      </c>
    </row>
    <row r="364" spans="1:16" ht="22.5" x14ac:dyDescent="0.25">
      <c r="A364" s="652"/>
      <c r="B364" s="655"/>
      <c r="C364" s="655"/>
      <c r="D364" s="652"/>
      <c r="E364" s="689"/>
      <c r="F364" s="93" t="s">
        <v>112</v>
      </c>
      <c r="G364" s="92">
        <f t="shared" si="104"/>
        <v>437.23099999999999</v>
      </c>
      <c r="H364" s="92" t="s">
        <v>149</v>
      </c>
      <c r="I364" s="92" t="s">
        <v>149</v>
      </c>
      <c r="J364" s="116" t="s">
        <v>149</v>
      </c>
      <c r="K364" s="90">
        <v>227.791</v>
      </c>
      <c r="L364" s="409">
        <f>L368</f>
        <v>209.44</v>
      </c>
      <c r="M364" s="90">
        <v>0</v>
      </c>
      <c r="N364" s="90">
        <v>0</v>
      </c>
      <c r="O364" s="90">
        <v>0</v>
      </c>
      <c r="P364" s="90">
        <v>0</v>
      </c>
    </row>
    <row r="365" spans="1:16" ht="22.5" x14ac:dyDescent="0.25">
      <c r="A365" s="652"/>
      <c r="B365" s="655"/>
      <c r="C365" s="655"/>
      <c r="D365" s="652"/>
      <c r="E365" s="689"/>
      <c r="F365" s="93" t="s">
        <v>134</v>
      </c>
      <c r="G365" s="92">
        <f t="shared" si="104"/>
        <v>0</v>
      </c>
      <c r="H365" s="92" t="s">
        <v>149</v>
      </c>
      <c r="I365" s="92" t="s">
        <v>149</v>
      </c>
      <c r="J365" s="116" t="s">
        <v>149</v>
      </c>
      <c r="K365" s="90">
        <v>0</v>
      </c>
      <c r="L365" s="409">
        <v>0</v>
      </c>
      <c r="M365" s="90">
        <v>0</v>
      </c>
      <c r="N365" s="90">
        <v>0</v>
      </c>
      <c r="O365" s="90">
        <v>0</v>
      </c>
      <c r="P365" s="90">
        <v>0</v>
      </c>
    </row>
    <row r="366" spans="1:16" ht="22.5" x14ac:dyDescent="0.25">
      <c r="A366" s="652"/>
      <c r="B366" s="655"/>
      <c r="C366" s="655"/>
      <c r="D366" s="652"/>
      <c r="E366" s="689"/>
      <c r="F366" s="93" t="s">
        <v>393</v>
      </c>
      <c r="G366" s="92">
        <f t="shared" si="104"/>
        <v>0</v>
      </c>
      <c r="H366" s="92" t="s">
        <v>149</v>
      </c>
      <c r="I366" s="92" t="s">
        <v>149</v>
      </c>
      <c r="J366" s="116" t="s">
        <v>149</v>
      </c>
      <c r="K366" s="90">
        <v>0</v>
      </c>
      <c r="L366" s="409">
        <v>0</v>
      </c>
      <c r="M366" s="90">
        <v>0</v>
      </c>
      <c r="N366" s="90">
        <v>0</v>
      </c>
      <c r="O366" s="90">
        <v>0</v>
      </c>
      <c r="P366" s="90">
        <v>0</v>
      </c>
    </row>
    <row r="367" spans="1:16" x14ac:dyDescent="0.25">
      <c r="A367" s="652"/>
      <c r="B367" s="655"/>
      <c r="C367" s="655"/>
      <c r="D367" s="652"/>
      <c r="E367" s="689"/>
      <c r="F367" s="93" t="s">
        <v>205</v>
      </c>
      <c r="G367" s="92">
        <f t="shared" si="104"/>
        <v>0</v>
      </c>
      <c r="H367" s="92" t="s">
        <v>149</v>
      </c>
      <c r="I367" s="92" t="s">
        <v>149</v>
      </c>
      <c r="J367" s="116" t="s">
        <v>149</v>
      </c>
      <c r="K367" s="90">
        <v>0</v>
      </c>
      <c r="L367" s="409">
        <v>0</v>
      </c>
      <c r="M367" s="90">
        <v>0</v>
      </c>
      <c r="N367" s="90">
        <v>0</v>
      </c>
      <c r="O367" s="90">
        <v>0</v>
      </c>
      <c r="P367" s="90">
        <v>0</v>
      </c>
    </row>
    <row r="368" spans="1:16" ht="22.5" x14ac:dyDescent="0.25">
      <c r="A368" s="653"/>
      <c r="B368" s="656"/>
      <c r="C368" s="656"/>
      <c r="D368" s="653"/>
      <c r="E368" s="690"/>
      <c r="F368" s="93" t="s">
        <v>203</v>
      </c>
      <c r="G368" s="92">
        <f>K368+L368+M368</f>
        <v>437.23099999999999</v>
      </c>
      <c r="H368" s="92" t="s">
        <v>149</v>
      </c>
      <c r="I368" s="92" t="s">
        <v>149</v>
      </c>
      <c r="J368" s="116" t="s">
        <v>149</v>
      </c>
      <c r="K368" s="90">
        <v>227.791</v>
      </c>
      <c r="L368" s="409">
        <v>209.44</v>
      </c>
      <c r="M368" s="90">
        <f>M363</f>
        <v>0</v>
      </c>
      <c r="N368" s="90">
        <f>N363</f>
        <v>0</v>
      </c>
      <c r="O368" s="90">
        <f>O363</f>
        <v>0</v>
      </c>
      <c r="P368" s="90">
        <v>0</v>
      </c>
    </row>
    <row r="369" spans="1:16" x14ac:dyDescent="0.25">
      <c r="A369" s="651" t="s">
        <v>76</v>
      </c>
      <c r="B369" s="654" t="s">
        <v>132</v>
      </c>
      <c r="C369" s="654" t="s">
        <v>24</v>
      </c>
      <c r="D369" s="651" t="s">
        <v>24</v>
      </c>
      <c r="E369" s="688" t="s">
        <v>240</v>
      </c>
      <c r="F369" s="93" t="s">
        <v>46</v>
      </c>
      <c r="G369" s="92">
        <f t="shared" ref="G369:G378" si="105">K369+L369+M369</f>
        <v>0</v>
      </c>
      <c r="H369" s="92" t="s">
        <v>149</v>
      </c>
      <c r="I369" s="92" t="s">
        <v>149</v>
      </c>
      <c r="J369" s="116" t="s">
        <v>149</v>
      </c>
      <c r="K369" s="90">
        <f t="shared" ref="K369:P369" si="106">K370+K371+K374+K375</f>
        <v>0</v>
      </c>
      <c r="L369" s="409">
        <f t="shared" si="106"/>
        <v>0</v>
      </c>
      <c r="M369" s="90">
        <f t="shared" si="106"/>
        <v>0</v>
      </c>
      <c r="N369" s="90">
        <v>0</v>
      </c>
      <c r="O369" s="90">
        <v>0</v>
      </c>
      <c r="P369" s="90">
        <f t="shared" si="106"/>
        <v>0</v>
      </c>
    </row>
    <row r="370" spans="1:16" x14ac:dyDescent="0.25">
      <c r="A370" s="652"/>
      <c r="B370" s="655"/>
      <c r="C370" s="655"/>
      <c r="D370" s="652"/>
      <c r="E370" s="689"/>
      <c r="F370" s="93" t="s">
        <v>113</v>
      </c>
      <c r="G370" s="92">
        <f t="shared" si="105"/>
        <v>0</v>
      </c>
      <c r="H370" s="92" t="s">
        <v>149</v>
      </c>
      <c r="I370" s="92" t="s">
        <v>149</v>
      </c>
      <c r="J370" s="116" t="s">
        <v>149</v>
      </c>
      <c r="K370" s="90">
        <f>K372/19*81</f>
        <v>0</v>
      </c>
      <c r="L370" s="409">
        <v>0</v>
      </c>
      <c r="M370" s="90">
        <v>0</v>
      </c>
      <c r="N370" s="90">
        <v>0</v>
      </c>
      <c r="O370" s="90">
        <v>0</v>
      </c>
      <c r="P370" s="90">
        <v>0</v>
      </c>
    </row>
    <row r="371" spans="1:16" ht="22.5" x14ac:dyDescent="0.25">
      <c r="A371" s="652"/>
      <c r="B371" s="655"/>
      <c r="C371" s="655"/>
      <c r="D371" s="652"/>
      <c r="E371" s="689"/>
      <c r="F371" s="93" t="s">
        <v>135</v>
      </c>
      <c r="G371" s="92">
        <f t="shared" si="105"/>
        <v>0</v>
      </c>
      <c r="H371" s="92" t="s">
        <v>149</v>
      </c>
      <c r="I371" s="92" t="s">
        <v>149</v>
      </c>
      <c r="J371" s="116" t="s">
        <v>149</v>
      </c>
      <c r="K371" s="90">
        <f t="shared" ref="K371:P371" si="107">K372+K373</f>
        <v>0</v>
      </c>
      <c r="L371" s="409">
        <f t="shared" si="107"/>
        <v>0</v>
      </c>
      <c r="M371" s="90">
        <f t="shared" si="107"/>
        <v>0</v>
      </c>
      <c r="N371" s="90">
        <f>N372+N373</f>
        <v>0</v>
      </c>
      <c r="O371" s="90">
        <f>O372+O373</f>
        <v>0</v>
      </c>
      <c r="P371" s="90">
        <f t="shared" si="107"/>
        <v>0</v>
      </c>
    </row>
    <row r="372" spans="1:16" ht="22.5" x14ac:dyDescent="0.25">
      <c r="A372" s="652"/>
      <c r="B372" s="655"/>
      <c r="C372" s="655"/>
      <c r="D372" s="652"/>
      <c r="E372" s="689"/>
      <c r="F372" s="93" t="s">
        <v>112</v>
      </c>
      <c r="G372" s="92">
        <f t="shared" si="105"/>
        <v>0</v>
      </c>
      <c r="H372" s="92" t="s">
        <v>149</v>
      </c>
      <c r="I372" s="92" t="s">
        <v>149</v>
      </c>
      <c r="J372" s="116" t="s">
        <v>149</v>
      </c>
      <c r="K372" s="90">
        <v>0</v>
      </c>
      <c r="L372" s="409">
        <v>0</v>
      </c>
      <c r="M372" s="90">
        <v>0</v>
      </c>
      <c r="N372" s="90">
        <v>0</v>
      </c>
      <c r="O372" s="90">
        <v>0</v>
      </c>
      <c r="P372" s="90">
        <v>0</v>
      </c>
    </row>
    <row r="373" spans="1:16" ht="22.5" x14ac:dyDescent="0.25">
      <c r="A373" s="652"/>
      <c r="B373" s="655"/>
      <c r="C373" s="655"/>
      <c r="D373" s="652"/>
      <c r="E373" s="689"/>
      <c r="F373" s="93" t="s">
        <v>134</v>
      </c>
      <c r="G373" s="92">
        <f t="shared" si="105"/>
        <v>0</v>
      </c>
      <c r="H373" s="92" t="s">
        <v>149</v>
      </c>
      <c r="I373" s="92" t="s">
        <v>149</v>
      </c>
      <c r="J373" s="116" t="s">
        <v>149</v>
      </c>
      <c r="K373" s="90">
        <v>0</v>
      </c>
      <c r="L373" s="409">
        <v>0</v>
      </c>
      <c r="M373" s="90">
        <v>0</v>
      </c>
      <c r="N373" s="90">
        <v>0</v>
      </c>
      <c r="O373" s="90">
        <v>0</v>
      </c>
      <c r="P373" s="90">
        <v>0</v>
      </c>
    </row>
    <row r="374" spans="1:16" ht="22.5" x14ac:dyDescent="0.25">
      <c r="A374" s="652"/>
      <c r="B374" s="655"/>
      <c r="C374" s="655"/>
      <c r="D374" s="652"/>
      <c r="E374" s="689"/>
      <c r="F374" s="93" t="s">
        <v>393</v>
      </c>
      <c r="G374" s="92">
        <f t="shared" si="105"/>
        <v>0</v>
      </c>
      <c r="H374" s="92" t="s">
        <v>149</v>
      </c>
      <c r="I374" s="92" t="s">
        <v>149</v>
      </c>
      <c r="J374" s="116" t="s">
        <v>149</v>
      </c>
      <c r="K374" s="90">
        <v>0</v>
      </c>
      <c r="L374" s="409">
        <v>0</v>
      </c>
      <c r="M374" s="90">
        <v>0</v>
      </c>
      <c r="N374" s="90">
        <v>0</v>
      </c>
      <c r="O374" s="90">
        <v>0</v>
      </c>
      <c r="P374" s="90">
        <v>0</v>
      </c>
    </row>
    <row r="375" spans="1:16" x14ac:dyDescent="0.25">
      <c r="A375" s="652"/>
      <c r="B375" s="655"/>
      <c r="C375" s="655"/>
      <c r="D375" s="652"/>
      <c r="E375" s="689"/>
      <c r="F375" s="93" t="s">
        <v>205</v>
      </c>
      <c r="G375" s="92">
        <f t="shared" si="105"/>
        <v>0</v>
      </c>
      <c r="H375" s="92" t="s">
        <v>149</v>
      </c>
      <c r="I375" s="92" t="s">
        <v>149</v>
      </c>
      <c r="J375" s="116" t="s">
        <v>149</v>
      </c>
      <c r="K375" s="90">
        <v>0</v>
      </c>
      <c r="L375" s="409">
        <v>0</v>
      </c>
      <c r="M375" s="90">
        <v>0</v>
      </c>
      <c r="N375" s="90">
        <v>0</v>
      </c>
      <c r="O375" s="90">
        <v>0</v>
      </c>
      <c r="P375" s="90">
        <v>0</v>
      </c>
    </row>
    <row r="376" spans="1:16" ht="22.5" x14ac:dyDescent="0.25">
      <c r="A376" s="653"/>
      <c r="B376" s="656"/>
      <c r="C376" s="656"/>
      <c r="D376" s="653"/>
      <c r="E376" s="690"/>
      <c r="F376" s="93" t="s">
        <v>203</v>
      </c>
      <c r="G376" s="92">
        <f t="shared" si="105"/>
        <v>0</v>
      </c>
      <c r="H376" s="92" t="s">
        <v>149</v>
      </c>
      <c r="I376" s="92" t="s">
        <v>149</v>
      </c>
      <c r="J376" s="116" t="s">
        <v>149</v>
      </c>
      <c r="K376" s="90">
        <f t="shared" ref="K376:P376" si="108">K371</f>
        <v>0</v>
      </c>
      <c r="L376" s="409">
        <f t="shared" si="108"/>
        <v>0</v>
      </c>
      <c r="M376" s="90">
        <f t="shared" si="108"/>
        <v>0</v>
      </c>
      <c r="N376" s="90">
        <f>N371</f>
        <v>0</v>
      </c>
      <c r="O376" s="90">
        <f>O371</f>
        <v>0</v>
      </c>
      <c r="P376" s="90">
        <f t="shared" si="108"/>
        <v>0</v>
      </c>
    </row>
    <row r="377" spans="1:16" x14ac:dyDescent="0.25">
      <c r="A377" s="651" t="s">
        <v>76</v>
      </c>
      <c r="B377" s="654" t="s">
        <v>132</v>
      </c>
      <c r="C377" s="654" t="s">
        <v>24</v>
      </c>
      <c r="D377" s="651" t="s">
        <v>13</v>
      </c>
      <c r="E377" s="688" t="s">
        <v>211</v>
      </c>
      <c r="F377" s="93" t="s">
        <v>46</v>
      </c>
      <c r="G377" s="92">
        <f t="shared" si="105"/>
        <v>0</v>
      </c>
      <c r="H377" s="92" t="s">
        <v>149</v>
      </c>
      <c r="I377" s="92" t="s">
        <v>149</v>
      </c>
      <c r="J377" s="116" t="s">
        <v>149</v>
      </c>
      <c r="K377" s="90">
        <f t="shared" ref="K377:P377" si="109">K378+K379+K382+K383</f>
        <v>0</v>
      </c>
      <c r="L377" s="409">
        <f t="shared" si="109"/>
        <v>0</v>
      </c>
      <c r="M377" s="90">
        <f t="shared" si="109"/>
        <v>0</v>
      </c>
      <c r="N377" s="90">
        <v>0</v>
      </c>
      <c r="O377" s="90">
        <v>0</v>
      </c>
      <c r="P377" s="90">
        <f t="shared" si="109"/>
        <v>0</v>
      </c>
    </row>
    <row r="378" spans="1:16" x14ac:dyDescent="0.25">
      <c r="A378" s="652"/>
      <c r="B378" s="655"/>
      <c r="C378" s="655"/>
      <c r="D378" s="652"/>
      <c r="E378" s="689"/>
      <c r="F378" s="93" t="s">
        <v>113</v>
      </c>
      <c r="G378" s="92">
        <f t="shared" si="105"/>
        <v>0</v>
      </c>
      <c r="H378" s="92" t="s">
        <v>149</v>
      </c>
      <c r="I378" s="92" t="s">
        <v>149</v>
      </c>
      <c r="J378" s="116" t="s">
        <v>149</v>
      </c>
      <c r="K378" s="90">
        <f>K380/19*81</f>
        <v>0</v>
      </c>
      <c r="L378" s="409">
        <v>0</v>
      </c>
      <c r="M378" s="90">
        <v>0</v>
      </c>
      <c r="N378" s="90">
        <v>0</v>
      </c>
      <c r="O378" s="90">
        <v>0</v>
      </c>
      <c r="P378" s="90">
        <v>0</v>
      </c>
    </row>
    <row r="379" spans="1:16" ht="22.5" x14ac:dyDescent="0.25">
      <c r="A379" s="652"/>
      <c r="B379" s="655"/>
      <c r="C379" s="655"/>
      <c r="D379" s="652"/>
      <c r="E379" s="689"/>
      <c r="F379" s="93" t="s">
        <v>135</v>
      </c>
      <c r="G379" s="92">
        <f>K379+L379+M379</f>
        <v>0</v>
      </c>
      <c r="H379" s="92" t="s">
        <v>149</v>
      </c>
      <c r="I379" s="92" t="s">
        <v>149</v>
      </c>
      <c r="J379" s="116" t="s">
        <v>149</v>
      </c>
      <c r="K379" s="90">
        <f t="shared" ref="K379:P379" si="110">K380+K381</f>
        <v>0</v>
      </c>
      <c r="L379" s="409">
        <f t="shared" si="110"/>
        <v>0</v>
      </c>
      <c r="M379" s="90">
        <f t="shared" si="110"/>
        <v>0</v>
      </c>
      <c r="N379" s="90">
        <f>N380+N381</f>
        <v>0</v>
      </c>
      <c r="O379" s="90">
        <f>O380+O381</f>
        <v>0</v>
      </c>
      <c r="P379" s="90">
        <f t="shared" si="110"/>
        <v>0</v>
      </c>
    </row>
    <row r="380" spans="1:16" ht="22.5" x14ac:dyDescent="0.25">
      <c r="A380" s="652"/>
      <c r="B380" s="655"/>
      <c r="C380" s="655"/>
      <c r="D380" s="652"/>
      <c r="E380" s="689"/>
      <c r="F380" s="93" t="s">
        <v>112</v>
      </c>
      <c r="G380" s="92">
        <f t="shared" ref="G380:G393" si="111">K380+L380+M380</f>
        <v>0</v>
      </c>
      <c r="H380" s="92" t="s">
        <v>149</v>
      </c>
      <c r="I380" s="92" t="s">
        <v>149</v>
      </c>
      <c r="J380" s="116" t="s">
        <v>149</v>
      </c>
      <c r="K380" s="90">
        <v>0</v>
      </c>
      <c r="L380" s="409">
        <v>0</v>
      </c>
      <c r="M380" s="90">
        <v>0</v>
      </c>
      <c r="N380" s="90">
        <v>0</v>
      </c>
      <c r="O380" s="90">
        <v>0</v>
      </c>
      <c r="P380" s="90">
        <v>0</v>
      </c>
    </row>
    <row r="381" spans="1:16" ht="22.5" x14ac:dyDescent="0.25">
      <c r="A381" s="652"/>
      <c r="B381" s="655"/>
      <c r="C381" s="655"/>
      <c r="D381" s="652"/>
      <c r="E381" s="689"/>
      <c r="F381" s="93" t="s">
        <v>134</v>
      </c>
      <c r="G381" s="92">
        <f t="shared" si="111"/>
        <v>0</v>
      </c>
      <c r="H381" s="92" t="s">
        <v>149</v>
      </c>
      <c r="I381" s="92" t="s">
        <v>149</v>
      </c>
      <c r="J381" s="116" t="s">
        <v>149</v>
      </c>
      <c r="K381" s="90">
        <v>0</v>
      </c>
      <c r="L381" s="409">
        <v>0</v>
      </c>
      <c r="M381" s="90">
        <v>0</v>
      </c>
      <c r="N381" s="90">
        <v>0</v>
      </c>
      <c r="O381" s="90">
        <v>0</v>
      </c>
      <c r="P381" s="90">
        <v>0</v>
      </c>
    </row>
    <row r="382" spans="1:16" ht="22.5" x14ac:dyDescent="0.25">
      <c r="A382" s="652"/>
      <c r="B382" s="655"/>
      <c r="C382" s="655"/>
      <c r="D382" s="652"/>
      <c r="E382" s="689"/>
      <c r="F382" s="93" t="s">
        <v>393</v>
      </c>
      <c r="G382" s="92">
        <f t="shared" si="111"/>
        <v>0</v>
      </c>
      <c r="H382" s="92" t="s">
        <v>149</v>
      </c>
      <c r="I382" s="92" t="s">
        <v>149</v>
      </c>
      <c r="J382" s="116" t="s">
        <v>149</v>
      </c>
      <c r="K382" s="90">
        <v>0</v>
      </c>
      <c r="L382" s="409">
        <v>0</v>
      </c>
      <c r="M382" s="90">
        <v>0</v>
      </c>
      <c r="N382" s="90">
        <v>0</v>
      </c>
      <c r="O382" s="90">
        <v>0</v>
      </c>
      <c r="P382" s="90">
        <v>0</v>
      </c>
    </row>
    <row r="383" spans="1:16" x14ac:dyDescent="0.25">
      <c r="A383" s="652"/>
      <c r="B383" s="655"/>
      <c r="C383" s="655"/>
      <c r="D383" s="652"/>
      <c r="E383" s="689"/>
      <c r="F383" s="93" t="s">
        <v>205</v>
      </c>
      <c r="G383" s="92">
        <f t="shared" si="111"/>
        <v>0</v>
      </c>
      <c r="H383" s="92" t="s">
        <v>149</v>
      </c>
      <c r="I383" s="92" t="s">
        <v>149</v>
      </c>
      <c r="J383" s="116" t="s">
        <v>149</v>
      </c>
      <c r="K383" s="90">
        <v>0</v>
      </c>
      <c r="L383" s="409">
        <v>0</v>
      </c>
      <c r="M383" s="90">
        <v>0</v>
      </c>
      <c r="N383" s="90">
        <v>0</v>
      </c>
      <c r="O383" s="90">
        <v>0</v>
      </c>
      <c r="P383" s="90">
        <v>0</v>
      </c>
    </row>
    <row r="384" spans="1:16" ht="22.5" x14ac:dyDescent="0.25">
      <c r="A384" s="653"/>
      <c r="B384" s="656"/>
      <c r="C384" s="656"/>
      <c r="D384" s="653"/>
      <c r="E384" s="690"/>
      <c r="F384" s="93" t="s">
        <v>203</v>
      </c>
      <c r="G384" s="92">
        <f t="shared" si="111"/>
        <v>0</v>
      </c>
      <c r="H384" s="92" t="s">
        <v>149</v>
      </c>
      <c r="I384" s="92" t="s">
        <v>149</v>
      </c>
      <c r="J384" s="116" t="s">
        <v>149</v>
      </c>
      <c r="K384" s="90">
        <f t="shared" ref="K384:P384" si="112">K379</f>
        <v>0</v>
      </c>
      <c r="L384" s="409">
        <f t="shared" si="112"/>
        <v>0</v>
      </c>
      <c r="M384" s="90">
        <f t="shared" si="112"/>
        <v>0</v>
      </c>
      <c r="N384" s="90">
        <f>N379</f>
        <v>0</v>
      </c>
      <c r="O384" s="90">
        <f>O379</f>
        <v>0</v>
      </c>
      <c r="P384" s="90">
        <f t="shared" si="112"/>
        <v>0</v>
      </c>
    </row>
    <row r="385" spans="1:16" x14ac:dyDescent="0.25">
      <c r="A385" s="651" t="s">
        <v>76</v>
      </c>
      <c r="B385" s="654" t="s">
        <v>132</v>
      </c>
      <c r="C385" s="654" t="s">
        <v>24</v>
      </c>
      <c r="D385" s="651" t="s">
        <v>26</v>
      </c>
      <c r="E385" s="688" t="s">
        <v>212</v>
      </c>
      <c r="F385" s="93" t="s">
        <v>46</v>
      </c>
      <c r="G385" s="92">
        <f t="shared" si="111"/>
        <v>0</v>
      </c>
      <c r="H385" s="92" t="s">
        <v>149</v>
      </c>
      <c r="I385" s="92" t="s">
        <v>149</v>
      </c>
      <c r="J385" s="116" t="s">
        <v>149</v>
      </c>
      <c r="K385" s="90">
        <f t="shared" ref="K385:P385" si="113">K386+K387+K390+K391</f>
        <v>0</v>
      </c>
      <c r="L385" s="409">
        <f t="shared" si="113"/>
        <v>0</v>
      </c>
      <c r="M385" s="90">
        <f t="shared" si="113"/>
        <v>0</v>
      </c>
      <c r="N385" s="90">
        <v>0</v>
      </c>
      <c r="O385" s="90">
        <v>0</v>
      </c>
      <c r="P385" s="90">
        <f t="shared" si="113"/>
        <v>0</v>
      </c>
    </row>
    <row r="386" spans="1:16" x14ac:dyDescent="0.25">
      <c r="A386" s="652"/>
      <c r="B386" s="655"/>
      <c r="C386" s="655"/>
      <c r="D386" s="652"/>
      <c r="E386" s="689"/>
      <c r="F386" s="93" t="s">
        <v>113</v>
      </c>
      <c r="G386" s="92">
        <f t="shared" si="111"/>
        <v>0</v>
      </c>
      <c r="H386" s="92" t="s">
        <v>149</v>
      </c>
      <c r="I386" s="92" t="s">
        <v>149</v>
      </c>
      <c r="J386" s="116" t="s">
        <v>149</v>
      </c>
      <c r="K386" s="90">
        <f>K388/19*81</f>
        <v>0</v>
      </c>
      <c r="L386" s="409">
        <v>0</v>
      </c>
      <c r="M386" s="90">
        <v>0</v>
      </c>
      <c r="N386" s="90">
        <v>0</v>
      </c>
      <c r="O386" s="90">
        <v>0</v>
      </c>
      <c r="P386" s="90">
        <v>0</v>
      </c>
    </row>
    <row r="387" spans="1:16" ht="22.5" x14ac:dyDescent="0.25">
      <c r="A387" s="652"/>
      <c r="B387" s="655"/>
      <c r="C387" s="655"/>
      <c r="D387" s="652"/>
      <c r="E387" s="689"/>
      <c r="F387" s="93" t="s">
        <v>135</v>
      </c>
      <c r="G387" s="92">
        <f t="shared" si="111"/>
        <v>0</v>
      </c>
      <c r="H387" s="92" t="s">
        <v>149</v>
      </c>
      <c r="I387" s="92" t="s">
        <v>149</v>
      </c>
      <c r="J387" s="116" t="s">
        <v>149</v>
      </c>
      <c r="K387" s="90">
        <f t="shared" ref="K387:P387" si="114">K388+K389</f>
        <v>0</v>
      </c>
      <c r="L387" s="409">
        <f t="shared" si="114"/>
        <v>0</v>
      </c>
      <c r="M387" s="90">
        <f t="shared" si="114"/>
        <v>0</v>
      </c>
      <c r="N387" s="90">
        <v>0</v>
      </c>
      <c r="O387" s="90">
        <v>0</v>
      </c>
      <c r="P387" s="90">
        <f t="shared" si="114"/>
        <v>0</v>
      </c>
    </row>
    <row r="388" spans="1:16" ht="22.5" x14ac:dyDescent="0.25">
      <c r="A388" s="652"/>
      <c r="B388" s="655"/>
      <c r="C388" s="655"/>
      <c r="D388" s="652"/>
      <c r="E388" s="689"/>
      <c r="F388" s="93" t="s">
        <v>112</v>
      </c>
      <c r="G388" s="92">
        <f t="shared" si="111"/>
        <v>0</v>
      </c>
      <c r="H388" s="92" t="s">
        <v>149</v>
      </c>
      <c r="I388" s="92" t="s">
        <v>149</v>
      </c>
      <c r="J388" s="116" t="s">
        <v>149</v>
      </c>
      <c r="K388" s="90">
        <v>0</v>
      </c>
      <c r="L388" s="409">
        <v>0</v>
      </c>
      <c r="M388" s="90">
        <v>0</v>
      </c>
      <c r="N388" s="90">
        <v>0</v>
      </c>
      <c r="O388" s="90">
        <v>0</v>
      </c>
      <c r="P388" s="90">
        <v>0</v>
      </c>
    </row>
    <row r="389" spans="1:16" ht="22.5" x14ac:dyDescent="0.25">
      <c r="A389" s="652"/>
      <c r="B389" s="655"/>
      <c r="C389" s="655"/>
      <c r="D389" s="652"/>
      <c r="E389" s="689"/>
      <c r="F389" s="93" t="s">
        <v>134</v>
      </c>
      <c r="G389" s="92">
        <f t="shared" si="111"/>
        <v>0</v>
      </c>
      <c r="H389" s="92" t="s">
        <v>149</v>
      </c>
      <c r="I389" s="92" t="s">
        <v>149</v>
      </c>
      <c r="J389" s="116" t="s">
        <v>149</v>
      </c>
      <c r="K389" s="90">
        <v>0</v>
      </c>
      <c r="L389" s="409">
        <v>0</v>
      </c>
      <c r="M389" s="90">
        <v>0</v>
      </c>
      <c r="N389" s="90">
        <v>0</v>
      </c>
      <c r="O389" s="90">
        <v>0</v>
      </c>
      <c r="P389" s="90">
        <v>0</v>
      </c>
    </row>
    <row r="390" spans="1:16" ht="22.5" x14ac:dyDescent="0.25">
      <c r="A390" s="652"/>
      <c r="B390" s="655"/>
      <c r="C390" s="655"/>
      <c r="D390" s="652"/>
      <c r="E390" s="689"/>
      <c r="F390" s="93" t="s">
        <v>393</v>
      </c>
      <c r="G390" s="92">
        <f t="shared" si="111"/>
        <v>0</v>
      </c>
      <c r="H390" s="92" t="s">
        <v>149</v>
      </c>
      <c r="I390" s="92" t="s">
        <v>149</v>
      </c>
      <c r="J390" s="116" t="s">
        <v>149</v>
      </c>
      <c r="K390" s="90">
        <v>0</v>
      </c>
      <c r="L390" s="409">
        <v>0</v>
      </c>
      <c r="M390" s="90">
        <v>0</v>
      </c>
      <c r="N390" s="90">
        <v>0</v>
      </c>
      <c r="O390" s="90">
        <v>0</v>
      </c>
      <c r="P390" s="90">
        <v>0</v>
      </c>
    </row>
    <row r="391" spans="1:16" x14ac:dyDescent="0.25">
      <c r="A391" s="652"/>
      <c r="B391" s="655"/>
      <c r="C391" s="655"/>
      <c r="D391" s="652"/>
      <c r="E391" s="689"/>
      <c r="F391" s="93" t="s">
        <v>205</v>
      </c>
      <c r="G391" s="92">
        <f t="shared" si="111"/>
        <v>0</v>
      </c>
      <c r="H391" s="92" t="s">
        <v>149</v>
      </c>
      <c r="I391" s="92" t="s">
        <v>149</v>
      </c>
      <c r="J391" s="116" t="s">
        <v>149</v>
      </c>
      <c r="K391" s="90">
        <v>0</v>
      </c>
      <c r="L391" s="409">
        <v>0</v>
      </c>
      <c r="M391" s="90">
        <v>0</v>
      </c>
      <c r="N391" s="90">
        <v>0</v>
      </c>
      <c r="O391" s="90">
        <v>0</v>
      </c>
      <c r="P391" s="90">
        <v>0</v>
      </c>
    </row>
    <row r="392" spans="1:16" ht="22.5" x14ac:dyDescent="0.25">
      <c r="A392" s="653"/>
      <c r="B392" s="656"/>
      <c r="C392" s="656"/>
      <c r="D392" s="653"/>
      <c r="E392" s="690"/>
      <c r="F392" s="93" t="s">
        <v>203</v>
      </c>
      <c r="G392" s="92">
        <f t="shared" si="111"/>
        <v>0</v>
      </c>
      <c r="H392" s="92" t="s">
        <v>149</v>
      </c>
      <c r="I392" s="92" t="s">
        <v>149</v>
      </c>
      <c r="J392" s="116" t="s">
        <v>149</v>
      </c>
      <c r="K392" s="90">
        <f t="shared" ref="K392:P392" si="115">K387</f>
        <v>0</v>
      </c>
      <c r="L392" s="409">
        <f t="shared" si="115"/>
        <v>0</v>
      </c>
      <c r="M392" s="90">
        <f t="shared" si="115"/>
        <v>0</v>
      </c>
      <c r="N392" s="90">
        <f t="shared" si="115"/>
        <v>0</v>
      </c>
      <c r="O392" s="90">
        <f t="shared" si="115"/>
        <v>0</v>
      </c>
      <c r="P392" s="90">
        <f t="shared" si="115"/>
        <v>0</v>
      </c>
    </row>
    <row r="393" spans="1:16" x14ac:dyDescent="0.25">
      <c r="A393" s="651" t="s">
        <v>76</v>
      </c>
      <c r="B393" s="654" t="s">
        <v>132</v>
      </c>
      <c r="C393" s="654" t="s">
        <v>24</v>
      </c>
      <c r="D393" s="651" t="s">
        <v>27</v>
      </c>
      <c r="E393" s="688" t="s">
        <v>263</v>
      </c>
      <c r="F393" s="93" t="s">
        <v>100</v>
      </c>
      <c r="G393" s="92">
        <f t="shared" si="111"/>
        <v>13355.24</v>
      </c>
      <c r="H393" s="92" t="s">
        <v>149</v>
      </c>
      <c r="I393" s="92" t="s">
        <v>149</v>
      </c>
      <c r="J393" s="116" t="s">
        <v>149</v>
      </c>
      <c r="K393" s="90">
        <f>K394+K395+K398+K399</f>
        <v>8638.76</v>
      </c>
      <c r="L393" s="409">
        <f>L394+L395</f>
        <v>4108.68</v>
      </c>
      <c r="M393" s="90">
        <f>M394+M395</f>
        <v>607.79999999999995</v>
      </c>
      <c r="N393" s="90">
        <f>N394+N395</f>
        <v>0</v>
      </c>
      <c r="O393" s="90">
        <f>O394+O395</f>
        <v>0</v>
      </c>
      <c r="P393" s="90">
        <f>P394+P395+P398+P399</f>
        <v>0</v>
      </c>
    </row>
    <row r="394" spans="1:16" x14ac:dyDescent="0.25">
      <c r="A394" s="652"/>
      <c r="B394" s="655"/>
      <c r="C394" s="655"/>
      <c r="D394" s="652"/>
      <c r="E394" s="689"/>
      <c r="F394" s="93" t="s">
        <v>113</v>
      </c>
      <c r="G394" s="92">
        <f>K394+L394+M394</f>
        <v>10817.75</v>
      </c>
      <c r="H394" s="92" t="s">
        <v>149</v>
      </c>
      <c r="I394" s="92" t="s">
        <v>149</v>
      </c>
      <c r="J394" s="116" t="s">
        <v>149</v>
      </c>
      <c r="K394" s="90">
        <v>6997.4</v>
      </c>
      <c r="L394" s="409">
        <v>3328.03</v>
      </c>
      <c r="M394" s="90">
        <v>492.32</v>
      </c>
      <c r="N394" s="90">
        <v>0</v>
      </c>
      <c r="O394" s="90">
        <v>0</v>
      </c>
      <c r="P394" s="90">
        <v>0</v>
      </c>
    </row>
    <row r="395" spans="1:16" ht="22.5" x14ac:dyDescent="0.25">
      <c r="A395" s="652"/>
      <c r="B395" s="655"/>
      <c r="C395" s="655"/>
      <c r="D395" s="652"/>
      <c r="E395" s="689"/>
      <c r="F395" s="93" t="s">
        <v>135</v>
      </c>
      <c r="G395" s="92">
        <f t="shared" ref="G395:G401" si="116">K395+L395+M395</f>
        <v>2537.4900000000002</v>
      </c>
      <c r="H395" s="92" t="s">
        <v>149</v>
      </c>
      <c r="I395" s="92" t="s">
        <v>149</v>
      </c>
      <c r="J395" s="116" t="s">
        <v>149</v>
      </c>
      <c r="K395" s="90">
        <f>K396+K397</f>
        <v>1641.3600000000001</v>
      </c>
      <c r="L395" s="409">
        <f>L396+L397</f>
        <v>780.65</v>
      </c>
      <c r="M395" s="90">
        <f>M396</f>
        <v>115.48</v>
      </c>
      <c r="N395" s="90">
        <f>N396</f>
        <v>0</v>
      </c>
      <c r="O395" s="90">
        <f>O396</f>
        <v>0</v>
      </c>
      <c r="P395" s="90">
        <v>0</v>
      </c>
    </row>
    <row r="396" spans="1:16" ht="22.5" x14ac:dyDescent="0.25">
      <c r="A396" s="652"/>
      <c r="B396" s="655"/>
      <c r="C396" s="655"/>
      <c r="D396" s="652"/>
      <c r="E396" s="689"/>
      <c r="F396" s="93" t="s">
        <v>112</v>
      </c>
      <c r="G396" s="92">
        <f t="shared" si="116"/>
        <v>2537.4900000000002</v>
      </c>
      <c r="H396" s="92" t="s">
        <v>149</v>
      </c>
      <c r="I396" s="92" t="s">
        <v>149</v>
      </c>
      <c r="J396" s="116" t="s">
        <v>149</v>
      </c>
      <c r="K396" s="90">
        <f>K400+K402</f>
        <v>1641.3600000000001</v>
      </c>
      <c r="L396" s="409">
        <f>L400+L402</f>
        <v>780.65</v>
      </c>
      <c r="M396" s="90">
        <v>115.48</v>
      </c>
      <c r="N396" s="90">
        <v>0</v>
      </c>
      <c r="O396" s="90">
        <v>0</v>
      </c>
      <c r="P396" s="90">
        <v>0</v>
      </c>
    </row>
    <row r="397" spans="1:16" ht="22.5" x14ac:dyDescent="0.25">
      <c r="A397" s="652"/>
      <c r="B397" s="655"/>
      <c r="C397" s="655"/>
      <c r="D397" s="652"/>
      <c r="E397" s="689"/>
      <c r="F397" s="93" t="s">
        <v>134</v>
      </c>
      <c r="G397" s="92">
        <f t="shared" si="116"/>
        <v>0</v>
      </c>
      <c r="H397" s="92" t="s">
        <v>149</v>
      </c>
      <c r="I397" s="92" t="s">
        <v>149</v>
      </c>
      <c r="J397" s="116" t="s">
        <v>149</v>
      </c>
      <c r="K397" s="90">
        <v>0</v>
      </c>
      <c r="L397" s="409">
        <v>0</v>
      </c>
      <c r="M397" s="90">
        <v>0</v>
      </c>
      <c r="N397" s="90">
        <v>0</v>
      </c>
      <c r="O397" s="90">
        <v>0</v>
      </c>
      <c r="P397" s="90">
        <v>0</v>
      </c>
    </row>
    <row r="398" spans="1:16" ht="22.5" x14ac:dyDescent="0.25">
      <c r="A398" s="652"/>
      <c r="B398" s="655"/>
      <c r="C398" s="655"/>
      <c r="D398" s="652"/>
      <c r="E398" s="689"/>
      <c r="F398" s="93" t="s">
        <v>393</v>
      </c>
      <c r="G398" s="92">
        <f t="shared" si="116"/>
        <v>0</v>
      </c>
      <c r="H398" s="92" t="s">
        <v>149</v>
      </c>
      <c r="I398" s="92" t="s">
        <v>149</v>
      </c>
      <c r="J398" s="116" t="s">
        <v>149</v>
      </c>
      <c r="K398" s="90">
        <v>0</v>
      </c>
      <c r="L398" s="409">
        <v>0</v>
      </c>
      <c r="M398" s="90">
        <v>0</v>
      </c>
      <c r="N398" s="90">
        <v>0</v>
      </c>
      <c r="O398" s="90">
        <v>0</v>
      </c>
      <c r="P398" s="90">
        <v>0</v>
      </c>
    </row>
    <row r="399" spans="1:16" x14ac:dyDescent="0.25">
      <c r="A399" s="652"/>
      <c r="B399" s="655"/>
      <c r="C399" s="655"/>
      <c r="D399" s="652"/>
      <c r="E399" s="689"/>
      <c r="F399" s="93" t="s">
        <v>205</v>
      </c>
      <c r="G399" s="92">
        <f t="shared" si="116"/>
        <v>0</v>
      </c>
      <c r="H399" s="92" t="s">
        <v>149</v>
      </c>
      <c r="I399" s="92" t="s">
        <v>149</v>
      </c>
      <c r="J399" s="116" t="s">
        <v>149</v>
      </c>
      <c r="K399" s="90">
        <v>0</v>
      </c>
      <c r="L399" s="409">
        <v>0</v>
      </c>
      <c r="M399" s="90">
        <v>0</v>
      </c>
      <c r="N399" s="90">
        <v>0</v>
      </c>
      <c r="O399" s="90">
        <v>0</v>
      </c>
      <c r="P399" s="90">
        <v>0</v>
      </c>
    </row>
    <row r="400" spans="1:16" ht="22.5" x14ac:dyDescent="0.25">
      <c r="A400" s="652"/>
      <c r="B400" s="655"/>
      <c r="C400" s="655"/>
      <c r="D400" s="652"/>
      <c r="E400" s="689"/>
      <c r="F400" s="93" t="s">
        <v>69</v>
      </c>
      <c r="G400" s="92">
        <f t="shared" si="116"/>
        <v>1322.94</v>
      </c>
      <c r="H400" s="92" t="s">
        <v>149</v>
      </c>
      <c r="I400" s="92" t="s">
        <v>149</v>
      </c>
      <c r="J400" s="116" t="s">
        <v>149</v>
      </c>
      <c r="K400" s="90">
        <v>745.54</v>
      </c>
      <c r="L400" s="409">
        <v>577.4</v>
      </c>
      <c r="M400" s="90">
        <v>0</v>
      </c>
      <c r="N400" s="90">
        <v>0</v>
      </c>
      <c r="O400" s="90">
        <v>0</v>
      </c>
      <c r="P400" s="90">
        <v>0</v>
      </c>
    </row>
    <row r="401" spans="1:16" ht="22.5" x14ac:dyDescent="0.25">
      <c r="A401" s="652"/>
      <c r="B401" s="655"/>
      <c r="C401" s="655"/>
      <c r="D401" s="652"/>
      <c r="E401" s="689"/>
      <c r="F401" s="93" t="s">
        <v>71</v>
      </c>
      <c r="G401" s="92">
        <f t="shared" si="116"/>
        <v>0</v>
      </c>
      <c r="H401" s="92" t="s">
        <v>149</v>
      </c>
      <c r="I401" s="92" t="s">
        <v>149</v>
      </c>
      <c r="J401" s="116" t="s">
        <v>149</v>
      </c>
      <c r="K401" s="90">
        <v>0</v>
      </c>
      <c r="L401" s="409">
        <v>0</v>
      </c>
      <c r="M401" s="90">
        <v>0</v>
      </c>
      <c r="N401" s="90">
        <v>0</v>
      </c>
      <c r="O401" s="90">
        <v>0</v>
      </c>
      <c r="P401" s="90">
        <v>0</v>
      </c>
    </row>
    <row r="402" spans="1:16" ht="22.5" x14ac:dyDescent="0.25">
      <c r="A402" s="653"/>
      <c r="B402" s="656"/>
      <c r="C402" s="656"/>
      <c r="D402" s="653"/>
      <c r="E402" s="690"/>
      <c r="F402" s="93" t="s">
        <v>188</v>
      </c>
      <c r="G402" s="92">
        <f>K402+L402+M402</f>
        <v>1214.5500000000002</v>
      </c>
      <c r="H402" s="92" t="s">
        <v>149</v>
      </c>
      <c r="I402" s="92" t="s">
        <v>149</v>
      </c>
      <c r="J402" s="116" t="s">
        <v>149</v>
      </c>
      <c r="K402" s="90">
        <v>895.82</v>
      </c>
      <c r="L402" s="409">
        <v>203.25</v>
      </c>
      <c r="M402" s="90">
        <v>115.48</v>
      </c>
      <c r="N402" s="90">
        <v>0</v>
      </c>
      <c r="O402" s="90">
        <v>0</v>
      </c>
      <c r="P402" s="90">
        <v>0</v>
      </c>
    </row>
    <row r="403" spans="1:16" x14ac:dyDescent="0.25">
      <c r="A403" s="651" t="s">
        <v>76</v>
      </c>
      <c r="B403" s="654" t="s">
        <v>132</v>
      </c>
      <c r="C403" s="654" t="s">
        <v>24</v>
      </c>
      <c r="D403" s="651" t="s">
        <v>48</v>
      </c>
      <c r="E403" s="688" t="s">
        <v>213</v>
      </c>
      <c r="F403" s="93" t="s">
        <v>46</v>
      </c>
      <c r="G403" s="92">
        <f t="shared" ref="G403:G414" si="117">K403+L403+M403</f>
        <v>0</v>
      </c>
      <c r="H403" s="92" t="s">
        <v>149</v>
      </c>
      <c r="I403" s="92" t="s">
        <v>149</v>
      </c>
      <c r="J403" s="116" t="s">
        <v>149</v>
      </c>
      <c r="K403" s="90">
        <f t="shared" ref="K403:P403" si="118">K404+K405+K408+K409</f>
        <v>0</v>
      </c>
      <c r="L403" s="409">
        <f t="shared" si="118"/>
        <v>0</v>
      </c>
      <c r="M403" s="90">
        <f t="shared" si="118"/>
        <v>0</v>
      </c>
      <c r="N403" s="90">
        <f t="shared" si="118"/>
        <v>0</v>
      </c>
      <c r="O403" s="90">
        <f t="shared" si="118"/>
        <v>0</v>
      </c>
      <c r="P403" s="90">
        <f t="shared" si="118"/>
        <v>0</v>
      </c>
    </row>
    <row r="404" spans="1:16" x14ac:dyDescent="0.25">
      <c r="A404" s="652"/>
      <c r="B404" s="655"/>
      <c r="C404" s="655"/>
      <c r="D404" s="652"/>
      <c r="E404" s="689"/>
      <c r="F404" s="93" t="s">
        <v>113</v>
      </c>
      <c r="G404" s="92">
        <f t="shared" si="117"/>
        <v>0</v>
      </c>
      <c r="H404" s="92" t="s">
        <v>149</v>
      </c>
      <c r="I404" s="92" t="s">
        <v>149</v>
      </c>
      <c r="J404" s="116" t="s">
        <v>149</v>
      </c>
      <c r="K404" s="90">
        <f>K406/19*81</f>
        <v>0</v>
      </c>
      <c r="L404" s="409">
        <v>0</v>
      </c>
      <c r="M404" s="90">
        <v>0</v>
      </c>
      <c r="N404" s="90">
        <v>0</v>
      </c>
      <c r="O404" s="90">
        <v>0</v>
      </c>
      <c r="P404" s="90">
        <v>0</v>
      </c>
    </row>
    <row r="405" spans="1:16" ht="22.5" x14ac:dyDescent="0.25">
      <c r="A405" s="652"/>
      <c r="B405" s="655"/>
      <c r="C405" s="655"/>
      <c r="D405" s="652"/>
      <c r="E405" s="689"/>
      <c r="F405" s="93" t="s">
        <v>135</v>
      </c>
      <c r="G405" s="92">
        <f t="shared" si="117"/>
        <v>0</v>
      </c>
      <c r="H405" s="92" t="s">
        <v>149</v>
      </c>
      <c r="I405" s="92" t="s">
        <v>149</v>
      </c>
      <c r="J405" s="116" t="s">
        <v>149</v>
      </c>
      <c r="K405" s="90">
        <f t="shared" ref="K405:P405" si="119">K406+K407</f>
        <v>0</v>
      </c>
      <c r="L405" s="409">
        <f t="shared" si="119"/>
        <v>0</v>
      </c>
      <c r="M405" s="90">
        <f t="shared" si="119"/>
        <v>0</v>
      </c>
      <c r="N405" s="90">
        <f t="shared" si="119"/>
        <v>0</v>
      </c>
      <c r="O405" s="90">
        <f t="shared" si="119"/>
        <v>0</v>
      </c>
      <c r="P405" s="90">
        <f t="shared" si="119"/>
        <v>0</v>
      </c>
    </row>
    <row r="406" spans="1:16" ht="22.5" x14ac:dyDescent="0.25">
      <c r="A406" s="652"/>
      <c r="B406" s="655"/>
      <c r="C406" s="655"/>
      <c r="D406" s="652"/>
      <c r="E406" s="689"/>
      <c r="F406" s="93" t="s">
        <v>112</v>
      </c>
      <c r="G406" s="92">
        <f t="shared" si="117"/>
        <v>0</v>
      </c>
      <c r="H406" s="92" t="s">
        <v>149</v>
      </c>
      <c r="I406" s="92" t="s">
        <v>149</v>
      </c>
      <c r="J406" s="116" t="s">
        <v>149</v>
      </c>
      <c r="K406" s="90">
        <v>0</v>
      </c>
      <c r="L406" s="409">
        <v>0</v>
      </c>
      <c r="M406" s="90">
        <v>0</v>
      </c>
      <c r="N406" s="90">
        <v>0</v>
      </c>
      <c r="O406" s="90">
        <v>0</v>
      </c>
      <c r="P406" s="90">
        <v>0</v>
      </c>
    </row>
    <row r="407" spans="1:16" ht="22.5" x14ac:dyDescent="0.25">
      <c r="A407" s="652"/>
      <c r="B407" s="655"/>
      <c r="C407" s="655"/>
      <c r="D407" s="652"/>
      <c r="E407" s="689"/>
      <c r="F407" s="93" t="s">
        <v>134</v>
      </c>
      <c r="G407" s="92">
        <f t="shared" si="117"/>
        <v>0</v>
      </c>
      <c r="H407" s="92" t="s">
        <v>149</v>
      </c>
      <c r="I407" s="92" t="s">
        <v>149</v>
      </c>
      <c r="J407" s="116" t="s">
        <v>149</v>
      </c>
      <c r="K407" s="90">
        <v>0</v>
      </c>
      <c r="L407" s="409">
        <v>0</v>
      </c>
      <c r="M407" s="90">
        <v>0</v>
      </c>
      <c r="N407" s="90">
        <v>0</v>
      </c>
      <c r="O407" s="90">
        <v>0</v>
      </c>
      <c r="P407" s="90">
        <v>0</v>
      </c>
    </row>
    <row r="408" spans="1:16" ht="22.5" x14ac:dyDescent="0.25">
      <c r="A408" s="652"/>
      <c r="B408" s="655"/>
      <c r="C408" s="655"/>
      <c r="D408" s="652"/>
      <c r="E408" s="689"/>
      <c r="F408" s="93" t="s">
        <v>393</v>
      </c>
      <c r="G408" s="92">
        <f t="shared" si="117"/>
        <v>0</v>
      </c>
      <c r="H408" s="92" t="s">
        <v>149</v>
      </c>
      <c r="I408" s="92" t="s">
        <v>149</v>
      </c>
      <c r="J408" s="116" t="s">
        <v>149</v>
      </c>
      <c r="K408" s="90">
        <v>0</v>
      </c>
      <c r="L408" s="409">
        <v>0</v>
      </c>
      <c r="M408" s="90">
        <v>0</v>
      </c>
      <c r="N408" s="90">
        <v>0</v>
      </c>
      <c r="O408" s="90">
        <v>0</v>
      </c>
      <c r="P408" s="90">
        <v>0</v>
      </c>
    </row>
    <row r="409" spans="1:16" x14ac:dyDescent="0.25">
      <c r="A409" s="652"/>
      <c r="B409" s="655"/>
      <c r="C409" s="655"/>
      <c r="D409" s="652"/>
      <c r="E409" s="689"/>
      <c r="F409" s="93" t="s">
        <v>205</v>
      </c>
      <c r="G409" s="92">
        <f t="shared" si="117"/>
        <v>0</v>
      </c>
      <c r="H409" s="92" t="s">
        <v>149</v>
      </c>
      <c r="I409" s="92" t="s">
        <v>149</v>
      </c>
      <c r="J409" s="116" t="s">
        <v>149</v>
      </c>
      <c r="K409" s="90">
        <v>0</v>
      </c>
      <c r="L409" s="409">
        <v>0</v>
      </c>
      <c r="M409" s="90">
        <v>0</v>
      </c>
      <c r="N409" s="90">
        <v>0</v>
      </c>
      <c r="O409" s="90">
        <v>0</v>
      </c>
      <c r="P409" s="90">
        <v>0</v>
      </c>
    </row>
    <row r="410" spans="1:16" ht="22.5" x14ac:dyDescent="0.25">
      <c r="A410" s="653"/>
      <c r="B410" s="656"/>
      <c r="C410" s="656"/>
      <c r="D410" s="653"/>
      <c r="E410" s="690"/>
      <c r="F410" s="93" t="s">
        <v>203</v>
      </c>
      <c r="G410" s="92">
        <f t="shared" si="117"/>
        <v>0</v>
      </c>
      <c r="H410" s="92" t="s">
        <v>149</v>
      </c>
      <c r="I410" s="92" t="s">
        <v>149</v>
      </c>
      <c r="J410" s="116" t="s">
        <v>149</v>
      </c>
      <c r="K410" s="90">
        <f t="shared" ref="K410:P410" si="120">K405</f>
        <v>0</v>
      </c>
      <c r="L410" s="409">
        <f t="shared" si="120"/>
        <v>0</v>
      </c>
      <c r="M410" s="90">
        <f t="shared" si="120"/>
        <v>0</v>
      </c>
      <c r="N410" s="90">
        <f t="shared" si="120"/>
        <v>0</v>
      </c>
      <c r="O410" s="90">
        <f t="shared" si="120"/>
        <v>0</v>
      </c>
      <c r="P410" s="90">
        <f t="shared" si="120"/>
        <v>0</v>
      </c>
    </row>
    <row r="411" spans="1:16" x14ac:dyDescent="0.25">
      <c r="A411" s="651" t="s">
        <v>76</v>
      </c>
      <c r="B411" s="654" t="s">
        <v>132</v>
      </c>
      <c r="C411" s="654" t="s">
        <v>24</v>
      </c>
      <c r="D411" s="651" t="s">
        <v>168</v>
      </c>
      <c r="E411" s="688" t="s">
        <v>139</v>
      </c>
      <c r="F411" s="93" t="s">
        <v>100</v>
      </c>
      <c r="G411" s="92">
        <f t="shared" si="117"/>
        <v>599</v>
      </c>
      <c r="H411" s="92" t="s">
        <v>149</v>
      </c>
      <c r="I411" s="92" t="s">
        <v>149</v>
      </c>
      <c r="J411" s="116" t="s">
        <v>149</v>
      </c>
      <c r="K411" s="90">
        <f t="shared" ref="K411:P411" si="121">K412+K413+K416+K417</f>
        <v>599</v>
      </c>
      <c r="L411" s="409">
        <f t="shared" si="121"/>
        <v>0</v>
      </c>
      <c r="M411" s="90">
        <f t="shared" si="121"/>
        <v>0</v>
      </c>
      <c r="N411" s="90">
        <f t="shared" si="121"/>
        <v>0</v>
      </c>
      <c r="O411" s="90">
        <f t="shared" si="121"/>
        <v>0</v>
      </c>
      <c r="P411" s="90">
        <f t="shared" si="121"/>
        <v>0</v>
      </c>
    </row>
    <row r="412" spans="1:16" x14ac:dyDescent="0.25">
      <c r="A412" s="652"/>
      <c r="B412" s="655"/>
      <c r="C412" s="655"/>
      <c r="D412" s="652"/>
      <c r="E412" s="689"/>
      <c r="F412" s="93" t="s">
        <v>113</v>
      </c>
      <c r="G412" s="92">
        <f t="shared" si="117"/>
        <v>485.2</v>
      </c>
      <c r="H412" s="92" t="s">
        <v>149</v>
      </c>
      <c r="I412" s="92" t="s">
        <v>149</v>
      </c>
      <c r="J412" s="116" t="s">
        <v>149</v>
      </c>
      <c r="K412" s="90">
        <v>485.2</v>
      </c>
      <c r="L412" s="409">
        <f>L414/19*81</f>
        <v>0</v>
      </c>
      <c r="M412" s="90">
        <f>M414/19*81</f>
        <v>0</v>
      </c>
      <c r="N412" s="90">
        <f>N414/19*81</f>
        <v>0</v>
      </c>
      <c r="O412" s="90">
        <v>0</v>
      </c>
      <c r="P412" s="90">
        <f>P414/19*81</f>
        <v>0</v>
      </c>
    </row>
    <row r="413" spans="1:16" ht="22.5" x14ac:dyDescent="0.25">
      <c r="A413" s="652"/>
      <c r="B413" s="655"/>
      <c r="C413" s="655"/>
      <c r="D413" s="652"/>
      <c r="E413" s="689"/>
      <c r="F413" s="93" t="s">
        <v>135</v>
      </c>
      <c r="G413" s="92">
        <f t="shared" si="117"/>
        <v>113.8</v>
      </c>
      <c r="H413" s="92" t="s">
        <v>149</v>
      </c>
      <c r="I413" s="92" t="s">
        <v>149</v>
      </c>
      <c r="J413" s="116" t="s">
        <v>149</v>
      </c>
      <c r="K413" s="90">
        <v>113.8</v>
      </c>
      <c r="L413" s="409">
        <f>L414+L415</f>
        <v>0</v>
      </c>
      <c r="M413" s="90">
        <f>M414+M415</f>
        <v>0</v>
      </c>
      <c r="N413" s="90">
        <f>N414+N415</f>
        <v>0</v>
      </c>
      <c r="O413" s="90">
        <v>0</v>
      </c>
      <c r="P413" s="90">
        <f>P414+P415</f>
        <v>0</v>
      </c>
    </row>
    <row r="414" spans="1:16" ht="22.5" x14ac:dyDescent="0.25">
      <c r="A414" s="652"/>
      <c r="B414" s="655"/>
      <c r="C414" s="655"/>
      <c r="D414" s="652"/>
      <c r="E414" s="689"/>
      <c r="F414" s="93" t="s">
        <v>112</v>
      </c>
      <c r="G414" s="92">
        <f t="shared" si="117"/>
        <v>113.8</v>
      </c>
      <c r="H414" s="92" t="s">
        <v>149</v>
      </c>
      <c r="I414" s="92" t="s">
        <v>149</v>
      </c>
      <c r="J414" s="116" t="s">
        <v>149</v>
      </c>
      <c r="K414" s="90">
        <v>113.8</v>
      </c>
      <c r="L414" s="409">
        <v>0</v>
      </c>
      <c r="M414" s="90">
        <v>0</v>
      </c>
      <c r="N414" s="90">
        <v>0</v>
      </c>
      <c r="O414" s="90">
        <v>0</v>
      </c>
      <c r="P414" s="90">
        <v>0</v>
      </c>
    </row>
    <row r="415" spans="1:16" ht="22.5" x14ac:dyDescent="0.25">
      <c r="A415" s="652"/>
      <c r="B415" s="655"/>
      <c r="C415" s="655"/>
      <c r="D415" s="652"/>
      <c r="E415" s="689"/>
      <c r="F415" s="93" t="s">
        <v>134</v>
      </c>
      <c r="G415" s="92">
        <f>K415+L415+M415</f>
        <v>0</v>
      </c>
      <c r="H415" s="92" t="s">
        <v>149</v>
      </c>
      <c r="I415" s="92" t="s">
        <v>149</v>
      </c>
      <c r="J415" s="116" t="s">
        <v>149</v>
      </c>
      <c r="K415" s="90">
        <v>0</v>
      </c>
      <c r="L415" s="409">
        <v>0</v>
      </c>
      <c r="M415" s="90">
        <v>0</v>
      </c>
      <c r="N415" s="90">
        <v>0</v>
      </c>
      <c r="O415" s="90">
        <v>0</v>
      </c>
      <c r="P415" s="90">
        <v>0</v>
      </c>
    </row>
    <row r="416" spans="1:16" ht="22.5" x14ac:dyDescent="0.25">
      <c r="A416" s="652"/>
      <c r="B416" s="655"/>
      <c r="C416" s="655"/>
      <c r="D416" s="652"/>
      <c r="E416" s="689"/>
      <c r="F416" s="93" t="s">
        <v>393</v>
      </c>
      <c r="G416" s="92">
        <f t="shared" ref="G416:G430" si="122">K416+L416+M416</f>
        <v>0</v>
      </c>
      <c r="H416" s="92" t="s">
        <v>149</v>
      </c>
      <c r="I416" s="92" t="s">
        <v>149</v>
      </c>
      <c r="J416" s="116" t="s">
        <v>149</v>
      </c>
      <c r="K416" s="90">
        <v>0</v>
      </c>
      <c r="L416" s="409">
        <v>0</v>
      </c>
      <c r="M416" s="90">
        <v>0</v>
      </c>
      <c r="N416" s="90">
        <v>0</v>
      </c>
      <c r="O416" s="90">
        <v>0</v>
      </c>
      <c r="P416" s="90">
        <v>0</v>
      </c>
    </row>
    <row r="417" spans="1:16" x14ac:dyDescent="0.25">
      <c r="A417" s="652"/>
      <c r="B417" s="655"/>
      <c r="C417" s="655"/>
      <c r="D417" s="652"/>
      <c r="E417" s="689"/>
      <c r="F417" s="93" t="s">
        <v>205</v>
      </c>
      <c r="G417" s="92">
        <f t="shared" si="122"/>
        <v>0</v>
      </c>
      <c r="H417" s="92" t="s">
        <v>149</v>
      </c>
      <c r="I417" s="92" t="s">
        <v>149</v>
      </c>
      <c r="J417" s="116" t="s">
        <v>149</v>
      </c>
      <c r="K417" s="90">
        <v>0</v>
      </c>
      <c r="L417" s="409">
        <v>0</v>
      </c>
      <c r="M417" s="90">
        <v>0</v>
      </c>
      <c r="N417" s="90">
        <v>0</v>
      </c>
      <c r="O417" s="90">
        <v>0</v>
      </c>
      <c r="P417" s="90">
        <v>0</v>
      </c>
    </row>
    <row r="418" spans="1:16" ht="22.5" x14ac:dyDescent="0.25">
      <c r="A418" s="653"/>
      <c r="B418" s="656"/>
      <c r="C418" s="656"/>
      <c r="D418" s="653"/>
      <c r="E418" s="690"/>
      <c r="F418" s="93" t="s">
        <v>188</v>
      </c>
      <c r="G418" s="92">
        <f t="shared" si="122"/>
        <v>113.8</v>
      </c>
      <c r="H418" s="92" t="s">
        <v>149</v>
      </c>
      <c r="I418" s="92" t="s">
        <v>149</v>
      </c>
      <c r="J418" s="116" t="s">
        <v>149</v>
      </c>
      <c r="K418" s="90">
        <f t="shared" ref="K418:P418" si="123">K413</f>
        <v>113.8</v>
      </c>
      <c r="L418" s="409">
        <v>0</v>
      </c>
      <c r="M418" s="90">
        <f t="shared" si="123"/>
        <v>0</v>
      </c>
      <c r="N418" s="90">
        <f t="shared" si="123"/>
        <v>0</v>
      </c>
      <c r="O418" s="90">
        <f t="shared" si="123"/>
        <v>0</v>
      </c>
      <c r="P418" s="90">
        <f t="shared" si="123"/>
        <v>0</v>
      </c>
    </row>
    <row r="419" spans="1:16" x14ac:dyDescent="0.25">
      <c r="A419" s="651" t="s">
        <v>76</v>
      </c>
      <c r="B419" s="654" t="s">
        <v>132</v>
      </c>
      <c r="C419" s="654" t="s">
        <v>24</v>
      </c>
      <c r="D419" s="651" t="s">
        <v>225</v>
      </c>
      <c r="E419" s="688" t="s">
        <v>394</v>
      </c>
      <c r="F419" s="93" t="s">
        <v>100</v>
      </c>
      <c r="G419" s="92">
        <f t="shared" si="122"/>
        <v>0</v>
      </c>
      <c r="H419" s="92" t="s">
        <v>149</v>
      </c>
      <c r="I419" s="92" t="s">
        <v>149</v>
      </c>
      <c r="J419" s="116" t="s">
        <v>149</v>
      </c>
      <c r="K419" s="90">
        <f t="shared" ref="K419:P419" si="124">K420+K421+K424+K425</f>
        <v>0</v>
      </c>
      <c r="L419" s="409">
        <f t="shared" si="124"/>
        <v>0</v>
      </c>
      <c r="M419" s="90">
        <f t="shared" si="124"/>
        <v>0</v>
      </c>
      <c r="N419" s="90">
        <f t="shared" si="124"/>
        <v>0</v>
      </c>
      <c r="O419" s="90">
        <f t="shared" si="124"/>
        <v>0</v>
      </c>
      <c r="P419" s="90">
        <f t="shared" si="124"/>
        <v>0</v>
      </c>
    </row>
    <row r="420" spans="1:16" x14ac:dyDescent="0.25">
      <c r="A420" s="652"/>
      <c r="B420" s="655"/>
      <c r="C420" s="655"/>
      <c r="D420" s="652"/>
      <c r="E420" s="689"/>
      <c r="F420" s="93" t="s">
        <v>113</v>
      </c>
      <c r="G420" s="92">
        <f t="shared" si="122"/>
        <v>0</v>
      </c>
      <c r="H420" s="92" t="s">
        <v>149</v>
      </c>
      <c r="I420" s="92" t="s">
        <v>149</v>
      </c>
      <c r="J420" s="116" t="s">
        <v>149</v>
      </c>
      <c r="K420" s="90">
        <f>K422/19*81</f>
        <v>0</v>
      </c>
      <c r="L420" s="409">
        <v>0</v>
      </c>
      <c r="M420" s="90">
        <v>0</v>
      </c>
      <c r="N420" s="90">
        <v>0</v>
      </c>
      <c r="O420" s="90">
        <v>0</v>
      </c>
      <c r="P420" s="90">
        <v>0</v>
      </c>
    </row>
    <row r="421" spans="1:16" ht="22.5" x14ac:dyDescent="0.25">
      <c r="A421" s="652"/>
      <c r="B421" s="655"/>
      <c r="C421" s="655"/>
      <c r="D421" s="652"/>
      <c r="E421" s="689"/>
      <c r="F421" s="93" t="s">
        <v>135</v>
      </c>
      <c r="G421" s="92">
        <f t="shared" si="122"/>
        <v>0</v>
      </c>
      <c r="H421" s="92" t="s">
        <v>149</v>
      </c>
      <c r="I421" s="92" t="s">
        <v>149</v>
      </c>
      <c r="J421" s="116" t="s">
        <v>149</v>
      </c>
      <c r="K421" s="90">
        <f t="shared" ref="K421:P421" si="125">K422+K423</f>
        <v>0</v>
      </c>
      <c r="L421" s="409">
        <f t="shared" si="125"/>
        <v>0</v>
      </c>
      <c r="M421" s="90">
        <f t="shared" si="125"/>
        <v>0</v>
      </c>
      <c r="N421" s="90">
        <f t="shared" si="125"/>
        <v>0</v>
      </c>
      <c r="O421" s="90">
        <f t="shared" si="125"/>
        <v>0</v>
      </c>
      <c r="P421" s="90">
        <f t="shared" si="125"/>
        <v>0</v>
      </c>
    </row>
    <row r="422" spans="1:16" ht="22.5" x14ac:dyDescent="0.25">
      <c r="A422" s="652"/>
      <c r="B422" s="655"/>
      <c r="C422" s="655"/>
      <c r="D422" s="652"/>
      <c r="E422" s="689"/>
      <c r="F422" s="93" t="s">
        <v>112</v>
      </c>
      <c r="G422" s="92">
        <f t="shared" si="122"/>
        <v>0</v>
      </c>
      <c r="H422" s="92" t="s">
        <v>149</v>
      </c>
      <c r="I422" s="92" t="s">
        <v>149</v>
      </c>
      <c r="J422" s="116" t="s">
        <v>149</v>
      </c>
      <c r="K422" s="90">
        <v>0</v>
      </c>
      <c r="L422" s="409">
        <v>0</v>
      </c>
      <c r="M422" s="90">
        <v>0</v>
      </c>
      <c r="N422" s="90">
        <v>0</v>
      </c>
      <c r="O422" s="90">
        <v>0</v>
      </c>
      <c r="P422" s="90">
        <v>0</v>
      </c>
    </row>
    <row r="423" spans="1:16" ht="22.5" x14ac:dyDescent="0.25">
      <c r="A423" s="652"/>
      <c r="B423" s="655"/>
      <c r="C423" s="655"/>
      <c r="D423" s="652"/>
      <c r="E423" s="689"/>
      <c r="F423" s="93" t="s">
        <v>134</v>
      </c>
      <c r="G423" s="92">
        <f t="shared" si="122"/>
        <v>0</v>
      </c>
      <c r="H423" s="92" t="s">
        <v>149</v>
      </c>
      <c r="I423" s="92" t="s">
        <v>149</v>
      </c>
      <c r="J423" s="116" t="s">
        <v>149</v>
      </c>
      <c r="K423" s="90">
        <v>0</v>
      </c>
      <c r="L423" s="409">
        <v>0</v>
      </c>
      <c r="M423" s="90">
        <v>0</v>
      </c>
      <c r="N423" s="90">
        <v>0</v>
      </c>
      <c r="O423" s="90">
        <v>0</v>
      </c>
      <c r="P423" s="90">
        <v>0</v>
      </c>
    </row>
    <row r="424" spans="1:16" ht="22.5" x14ac:dyDescent="0.25">
      <c r="A424" s="652"/>
      <c r="B424" s="655"/>
      <c r="C424" s="655"/>
      <c r="D424" s="652"/>
      <c r="E424" s="689"/>
      <c r="F424" s="93" t="s">
        <v>393</v>
      </c>
      <c r="G424" s="92">
        <f t="shared" si="122"/>
        <v>0</v>
      </c>
      <c r="H424" s="92" t="s">
        <v>149</v>
      </c>
      <c r="I424" s="92" t="s">
        <v>149</v>
      </c>
      <c r="J424" s="116" t="s">
        <v>149</v>
      </c>
      <c r="K424" s="90">
        <v>0</v>
      </c>
      <c r="L424" s="409">
        <v>0</v>
      </c>
      <c r="M424" s="90">
        <v>0</v>
      </c>
      <c r="N424" s="90">
        <v>0</v>
      </c>
      <c r="O424" s="90">
        <v>0</v>
      </c>
      <c r="P424" s="90">
        <v>0</v>
      </c>
    </row>
    <row r="425" spans="1:16" x14ac:dyDescent="0.25">
      <c r="A425" s="652"/>
      <c r="B425" s="655"/>
      <c r="C425" s="655"/>
      <c r="D425" s="652"/>
      <c r="E425" s="689"/>
      <c r="F425" s="93" t="s">
        <v>205</v>
      </c>
      <c r="G425" s="92">
        <f t="shared" si="122"/>
        <v>0</v>
      </c>
      <c r="H425" s="92" t="s">
        <v>149</v>
      </c>
      <c r="I425" s="92" t="s">
        <v>149</v>
      </c>
      <c r="J425" s="116" t="s">
        <v>149</v>
      </c>
      <c r="K425" s="90">
        <v>0</v>
      </c>
      <c r="L425" s="409">
        <v>0</v>
      </c>
      <c r="M425" s="90">
        <v>0</v>
      </c>
      <c r="N425" s="90">
        <v>0</v>
      </c>
      <c r="O425" s="90">
        <v>0</v>
      </c>
      <c r="P425" s="90">
        <v>0</v>
      </c>
    </row>
    <row r="426" spans="1:16" ht="22.5" x14ac:dyDescent="0.25">
      <c r="A426" s="653"/>
      <c r="B426" s="656"/>
      <c r="C426" s="656"/>
      <c r="D426" s="653"/>
      <c r="E426" s="690"/>
      <c r="F426" s="93" t="s">
        <v>188</v>
      </c>
      <c r="G426" s="92">
        <f t="shared" si="122"/>
        <v>0</v>
      </c>
      <c r="H426" s="92" t="s">
        <v>149</v>
      </c>
      <c r="I426" s="92" t="s">
        <v>149</v>
      </c>
      <c r="J426" s="116" t="s">
        <v>149</v>
      </c>
      <c r="K426" s="90">
        <f t="shared" ref="K426:P426" si="126">K421</f>
        <v>0</v>
      </c>
      <c r="L426" s="409">
        <f t="shared" si="126"/>
        <v>0</v>
      </c>
      <c r="M426" s="90">
        <f t="shared" si="126"/>
        <v>0</v>
      </c>
      <c r="N426" s="90">
        <f t="shared" si="126"/>
        <v>0</v>
      </c>
      <c r="O426" s="90">
        <f t="shared" si="126"/>
        <v>0</v>
      </c>
      <c r="P426" s="90">
        <f t="shared" si="126"/>
        <v>0</v>
      </c>
    </row>
    <row r="427" spans="1:16" x14ac:dyDescent="0.25">
      <c r="A427" s="651" t="s">
        <v>76</v>
      </c>
      <c r="B427" s="654" t="s">
        <v>132</v>
      </c>
      <c r="C427" s="654" t="s">
        <v>24</v>
      </c>
      <c r="D427" s="651" t="s">
        <v>226</v>
      </c>
      <c r="E427" s="688" t="s">
        <v>206</v>
      </c>
      <c r="F427" s="93" t="s">
        <v>46</v>
      </c>
      <c r="G427" s="92">
        <f t="shared" si="122"/>
        <v>0</v>
      </c>
      <c r="H427" s="92" t="s">
        <v>149</v>
      </c>
      <c r="I427" s="92" t="s">
        <v>149</v>
      </c>
      <c r="J427" s="116" t="s">
        <v>149</v>
      </c>
      <c r="K427" s="90">
        <f t="shared" ref="K427:P427" si="127">K428+K429+K432+K433</f>
        <v>0</v>
      </c>
      <c r="L427" s="409">
        <f t="shared" si="127"/>
        <v>0</v>
      </c>
      <c r="M427" s="90">
        <f t="shared" si="127"/>
        <v>0</v>
      </c>
      <c r="N427" s="90">
        <f t="shared" si="127"/>
        <v>0</v>
      </c>
      <c r="O427" s="90">
        <f t="shared" si="127"/>
        <v>0</v>
      </c>
      <c r="P427" s="90">
        <f t="shared" si="127"/>
        <v>0</v>
      </c>
    </row>
    <row r="428" spans="1:16" x14ac:dyDescent="0.25">
      <c r="A428" s="652"/>
      <c r="B428" s="655"/>
      <c r="C428" s="655"/>
      <c r="D428" s="652"/>
      <c r="E428" s="689"/>
      <c r="F428" s="93" t="s">
        <v>113</v>
      </c>
      <c r="G428" s="92">
        <f t="shared" si="122"/>
        <v>0</v>
      </c>
      <c r="H428" s="92" t="s">
        <v>149</v>
      </c>
      <c r="I428" s="92" t="s">
        <v>149</v>
      </c>
      <c r="J428" s="116" t="s">
        <v>149</v>
      </c>
      <c r="K428" s="90">
        <v>0</v>
      </c>
      <c r="L428" s="409">
        <v>0</v>
      </c>
      <c r="M428" s="90">
        <v>0</v>
      </c>
      <c r="N428" s="90">
        <v>0</v>
      </c>
      <c r="O428" s="90">
        <v>0</v>
      </c>
      <c r="P428" s="90">
        <v>0</v>
      </c>
    </row>
    <row r="429" spans="1:16" ht="22.5" x14ac:dyDescent="0.25">
      <c r="A429" s="652"/>
      <c r="B429" s="655"/>
      <c r="C429" s="655"/>
      <c r="D429" s="652"/>
      <c r="E429" s="689"/>
      <c r="F429" s="93" t="s">
        <v>135</v>
      </c>
      <c r="G429" s="92">
        <f t="shared" si="122"/>
        <v>0</v>
      </c>
      <c r="H429" s="92" t="s">
        <v>149</v>
      </c>
      <c r="I429" s="92" t="s">
        <v>149</v>
      </c>
      <c r="J429" s="116" t="s">
        <v>149</v>
      </c>
      <c r="K429" s="90">
        <f t="shared" ref="K429:P429" si="128">K430+K431</f>
        <v>0</v>
      </c>
      <c r="L429" s="409">
        <f t="shared" si="128"/>
        <v>0</v>
      </c>
      <c r="M429" s="90">
        <f t="shared" si="128"/>
        <v>0</v>
      </c>
      <c r="N429" s="90">
        <f t="shared" si="128"/>
        <v>0</v>
      </c>
      <c r="O429" s="90">
        <f t="shared" si="128"/>
        <v>0</v>
      </c>
      <c r="P429" s="90">
        <f t="shared" si="128"/>
        <v>0</v>
      </c>
    </row>
    <row r="430" spans="1:16" ht="22.5" x14ac:dyDescent="0.25">
      <c r="A430" s="652"/>
      <c r="B430" s="655"/>
      <c r="C430" s="655"/>
      <c r="D430" s="652"/>
      <c r="E430" s="689"/>
      <c r="F430" s="93" t="s">
        <v>112</v>
      </c>
      <c r="G430" s="92">
        <f t="shared" si="122"/>
        <v>0</v>
      </c>
      <c r="H430" s="92" t="s">
        <v>149</v>
      </c>
      <c r="I430" s="92" t="s">
        <v>149</v>
      </c>
      <c r="J430" s="116" t="s">
        <v>149</v>
      </c>
      <c r="K430" s="90">
        <v>0</v>
      </c>
      <c r="L430" s="409">
        <v>0</v>
      </c>
      <c r="M430" s="90">
        <v>0</v>
      </c>
      <c r="N430" s="90">
        <v>0</v>
      </c>
      <c r="O430" s="90">
        <v>0</v>
      </c>
      <c r="P430" s="90">
        <v>0</v>
      </c>
    </row>
    <row r="431" spans="1:16" ht="22.5" x14ac:dyDescent="0.25">
      <c r="A431" s="652"/>
      <c r="B431" s="655"/>
      <c r="C431" s="655"/>
      <c r="D431" s="652"/>
      <c r="E431" s="689"/>
      <c r="F431" s="93" t="s">
        <v>134</v>
      </c>
      <c r="G431" s="92">
        <f>K431+L431+M431</f>
        <v>0</v>
      </c>
      <c r="H431" s="92" t="s">
        <v>149</v>
      </c>
      <c r="I431" s="92" t="s">
        <v>149</v>
      </c>
      <c r="J431" s="116" t="s">
        <v>149</v>
      </c>
      <c r="K431" s="90">
        <v>0</v>
      </c>
      <c r="L431" s="409">
        <v>0</v>
      </c>
      <c r="M431" s="90">
        <v>0</v>
      </c>
      <c r="N431" s="90">
        <v>0</v>
      </c>
      <c r="O431" s="90">
        <v>0</v>
      </c>
      <c r="P431" s="90">
        <v>0</v>
      </c>
    </row>
    <row r="432" spans="1:16" ht="22.5" x14ac:dyDescent="0.25">
      <c r="A432" s="652"/>
      <c r="B432" s="655"/>
      <c r="C432" s="655"/>
      <c r="D432" s="652"/>
      <c r="E432" s="689"/>
      <c r="F432" s="93" t="s">
        <v>393</v>
      </c>
      <c r="G432" s="92">
        <f t="shared" ref="G432:G449" si="129">K432+L432+M432</f>
        <v>0</v>
      </c>
      <c r="H432" s="92" t="s">
        <v>149</v>
      </c>
      <c r="I432" s="92" t="s">
        <v>149</v>
      </c>
      <c r="J432" s="116" t="s">
        <v>149</v>
      </c>
      <c r="K432" s="90">
        <v>0</v>
      </c>
      <c r="L432" s="409">
        <v>0</v>
      </c>
      <c r="M432" s="90">
        <v>0</v>
      </c>
      <c r="N432" s="90">
        <v>0</v>
      </c>
      <c r="O432" s="90">
        <v>0</v>
      </c>
      <c r="P432" s="90">
        <v>0</v>
      </c>
    </row>
    <row r="433" spans="1:16" x14ac:dyDescent="0.25">
      <c r="A433" s="652"/>
      <c r="B433" s="655"/>
      <c r="C433" s="655"/>
      <c r="D433" s="652"/>
      <c r="E433" s="689"/>
      <c r="F433" s="93" t="s">
        <v>205</v>
      </c>
      <c r="G433" s="92">
        <f t="shared" si="129"/>
        <v>0</v>
      </c>
      <c r="H433" s="92" t="s">
        <v>149</v>
      </c>
      <c r="I433" s="92" t="s">
        <v>149</v>
      </c>
      <c r="J433" s="116" t="s">
        <v>149</v>
      </c>
      <c r="K433" s="90">
        <v>0</v>
      </c>
      <c r="L433" s="409">
        <v>0</v>
      </c>
      <c r="M433" s="90">
        <v>0</v>
      </c>
      <c r="N433" s="90">
        <v>0</v>
      </c>
      <c r="O433" s="90">
        <v>0</v>
      </c>
      <c r="P433" s="90">
        <v>0</v>
      </c>
    </row>
    <row r="434" spans="1:16" ht="22.5" x14ac:dyDescent="0.25">
      <c r="A434" s="653"/>
      <c r="B434" s="656"/>
      <c r="C434" s="656"/>
      <c r="D434" s="653"/>
      <c r="E434" s="690"/>
      <c r="F434" s="93" t="s">
        <v>203</v>
      </c>
      <c r="G434" s="92">
        <f t="shared" si="129"/>
        <v>0</v>
      </c>
      <c r="H434" s="92" t="s">
        <v>149</v>
      </c>
      <c r="I434" s="92" t="s">
        <v>149</v>
      </c>
      <c r="J434" s="116" t="s">
        <v>149</v>
      </c>
      <c r="K434" s="90">
        <f t="shared" ref="K434:P434" si="130">K429</f>
        <v>0</v>
      </c>
      <c r="L434" s="409">
        <f t="shared" si="130"/>
        <v>0</v>
      </c>
      <c r="M434" s="90">
        <f t="shared" si="130"/>
        <v>0</v>
      </c>
      <c r="N434" s="90">
        <f t="shared" si="130"/>
        <v>0</v>
      </c>
      <c r="O434" s="90">
        <f t="shared" si="130"/>
        <v>0</v>
      </c>
      <c r="P434" s="90">
        <f t="shared" si="130"/>
        <v>0</v>
      </c>
    </row>
    <row r="435" spans="1:16" ht="15" customHeight="1" x14ac:dyDescent="0.25">
      <c r="A435" s="651" t="s">
        <v>76</v>
      </c>
      <c r="B435" s="654" t="s">
        <v>132</v>
      </c>
      <c r="C435" s="654" t="s">
        <v>24</v>
      </c>
      <c r="D435" s="651" t="s">
        <v>227</v>
      </c>
      <c r="E435" s="688" t="s">
        <v>241</v>
      </c>
      <c r="F435" s="93" t="s">
        <v>46</v>
      </c>
      <c r="G435" s="92">
        <f t="shared" ref="G435:G441" si="131">K435+L435+M435</f>
        <v>0</v>
      </c>
      <c r="H435" s="92" t="s">
        <v>149</v>
      </c>
      <c r="I435" s="92" t="s">
        <v>149</v>
      </c>
      <c r="J435" s="116" t="s">
        <v>149</v>
      </c>
      <c r="K435" s="90">
        <f t="shared" ref="K435:P435" si="132">K436+K437+K440+K441</f>
        <v>0</v>
      </c>
      <c r="L435" s="409">
        <f t="shared" si="132"/>
        <v>0</v>
      </c>
      <c r="M435" s="90">
        <f t="shared" si="132"/>
        <v>0</v>
      </c>
      <c r="N435" s="90">
        <f t="shared" si="132"/>
        <v>0</v>
      </c>
      <c r="O435" s="90">
        <f t="shared" si="132"/>
        <v>0</v>
      </c>
      <c r="P435" s="90">
        <f t="shared" si="132"/>
        <v>0</v>
      </c>
    </row>
    <row r="436" spans="1:16" x14ac:dyDescent="0.25">
      <c r="A436" s="652"/>
      <c r="B436" s="655"/>
      <c r="C436" s="655"/>
      <c r="D436" s="652"/>
      <c r="E436" s="689"/>
      <c r="F436" s="93" t="s">
        <v>113</v>
      </c>
      <c r="G436" s="92">
        <f t="shared" si="131"/>
        <v>0</v>
      </c>
      <c r="H436" s="92" t="s">
        <v>149</v>
      </c>
      <c r="I436" s="92" t="s">
        <v>149</v>
      </c>
      <c r="J436" s="116" t="s">
        <v>149</v>
      </c>
      <c r="K436" s="90">
        <v>0</v>
      </c>
      <c r="L436" s="409">
        <v>0</v>
      </c>
      <c r="M436" s="90">
        <v>0</v>
      </c>
      <c r="N436" s="90">
        <v>0</v>
      </c>
      <c r="O436" s="90">
        <v>0</v>
      </c>
      <c r="P436" s="90">
        <v>0</v>
      </c>
    </row>
    <row r="437" spans="1:16" ht="22.5" x14ac:dyDescent="0.25">
      <c r="A437" s="652"/>
      <c r="B437" s="655"/>
      <c r="C437" s="655"/>
      <c r="D437" s="652"/>
      <c r="E437" s="689"/>
      <c r="F437" s="93" t="s">
        <v>135</v>
      </c>
      <c r="G437" s="92">
        <f t="shared" si="131"/>
        <v>0</v>
      </c>
      <c r="H437" s="92" t="s">
        <v>149</v>
      </c>
      <c r="I437" s="92" t="s">
        <v>149</v>
      </c>
      <c r="J437" s="116" t="s">
        <v>149</v>
      </c>
      <c r="K437" s="90">
        <f t="shared" ref="K437:P437" si="133">K438+K439</f>
        <v>0</v>
      </c>
      <c r="L437" s="409">
        <f t="shared" si="133"/>
        <v>0</v>
      </c>
      <c r="M437" s="90">
        <f t="shared" si="133"/>
        <v>0</v>
      </c>
      <c r="N437" s="90">
        <f t="shared" si="133"/>
        <v>0</v>
      </c>
      <c r="O437" s="90">
        <f t="shared" si="133"/>
        <v>0</v>
      </c>
      <c r="P437" s="90">
        <f t="shared" si="133"/>
        <v>0</v>
      </c>
    </row>
    <row r="438" spans="1:16" ht="22.5" x14ac:dyDescent="0.25">
      <c r="A438" s="652"/>
      <c r="B438" s="655"/>
      <c r="C438" s="655"/>
      <c r="D438" s="652"/>
      <c r="E438" s="689"/>
      <c r="F438" s="93" t="s">
        <v>112</v>
      </c>
      <c r="G438" s="92">
        <f t="shared" si="131"/>
        <v>0</v>
      </c>
      <c r="H438" s="92" t="s">
        <v>149</v>
      </c>
      <c r="I438" s="92" t="s">
        <v>149</v>
      </c>
      <c r="J438" s="116" t="s">
        <v>149</v>
      </c>
      <c r="K438" s="90">
        <v>0</v>
      </c>
      <c r="L438" s="409">
        <v>0</v>
      </c>
      <c r="M438" s="90">
        <v>0</v>
      </c>
      <c r="N438" s="90">
        <v>0</v>
      </c>
      <c r="O438" s="90">
        <v>0</v>
      </c>
      <c r="P438" s="90">
        <v>0</v>
      </c>
    </row>
    <row r="439" spans="1:16" ht="22.5" x14ac:dyDescent="0.25">
      <c r="A439" s="652"/>
      <c r="B439" s="655"/>
      <c r="C439" s="655"/>
      <c r="D439" s="652"/>
      <c r="E439" s="689"/>
      <c r="F439" s="93" t="s">
        <v>134</v>
      </c>
      <c r="G439" s="92">
        <f t="shared" si="131"/>
        <v>0</v>
      </c>
      <c r="H439" s="92" t="s">
        <v>149</v>
      </c>
      <c r="I439" s="92" t="s">
        <v>149</v>
      </c>
      <c r="J439" s="116" t="s">
        <v>149</v>
      </c>
      <c r="K439" s="90">
        <v>0</v>
      </c>
      <c r="L439" s="409">
        <v>0</v>
      </c>
      <c r="M439" s="90">
        <v>0</v>
      </c>
      <c r="N439" s="90">
        <v>0</v>
      </c>
      <c r="O439" s="90">
        <v>0</v>
      </c>
      <c r="P439" s="90">
        <v>0</v>
      </c>
    </row>
    <row r="440" spans="1:16" ht="27" customHeight="1" x14ac:dyDescent="0.25">
      <c r="A440" s="652"/>
      <c r="B440" s="655"/>
      <c r="C440" s="655"/>
      <c r="D440" s="652"/>
      <c r="E440" s="689"/>
      <c r="F440" s="93" t="s">
        <v>393</v>
      </c>
      <c r="G440" s="92">
        <f t="shared" si="131"/>
        <v>0</v>
      </c>
      <c r="H440" s="92" t="s">
        <v>149</v>
      </c>
      <c r="I440" s="92" t="s">
        <v>149</v>
      </c>
      <c r="J440" s="116" t="s">
        <v>149</v>
      </c>
      <c r="K440" s="90">
        <v>0</v>
      </c>
      <c r="L440" s="409">
        <v>0</v>
      </c>
      <c r="M440" s="90">
        <v>0</v>
      </c>
      <c r="N440" s="90">
        <v>0</v>
      </c>
      <c r="O440" s="90">
        <v>0</v>
      </c>
      <c r="P440" s="90">
        <v>0</v>
      </c>
    </row>
    <row r="441" spans="1:16" x14ac:dyDescent="0.25">
      <c r="A441" s="652"/>
      <c r="B441" s="655"/>
      <c r="C441" s="655"/>
      <c r="D441" s="652"/>
      <c r="E441" s="689"/>
      <c r="F441" s="93" t="s">
        <v>205</v>
      </c>
      <c r="G441" s="92">
        <f t="shared" si="131"/>
        <v>0</v>
      </c>
      <c r="H441" s="92" t="s">
        <v>149</v>
      </c>
      <c r="I441" s="92" t="s">
        <v>149</v>
      </c>
      <c r="J441" s="116" t="s">
        <v>149</v>
      </c>
      <c r="K441" s="90">
        <v>0</v>
      </c>
      <c r="L441" s="409">
        <v>0</v>
      </c>
      <c r="M441" s="90">
        <v>0</v>
      </c>
      <c r="N441" s="90">
        <v>0</v>
      </c>
      <c r="O441" s="90">
        <v>0</v>
      </c>
      <c r="P441" s="90">
        <v>0</v>
      </c>
    </row>
    <row r="442" spans="1:16" ht="22.5" x14ac:dyDescent="0.25">
      <c r="A442" s="653"/>
      <c r="B442" s="656"/>
      <c r="C442" s="656"/>
      <c r="D442" s="653"/>
      <c r="E442" s="690"/>
      <c r="F442" s="93" t="s">
        <v>203</v>
      </c>
      <c r="G442" s="92">
        <f>K442+L442+M442</f>
        <v>0</v>
      </c>
      <c r="H442" s="92" t="s">
        <v>149</v>
      </c>
      <c r="I442" s="92" t="s">
        <v>149</v>
      </c>
      <c r="J442" s="116" t="s">
        <v>149</v>
      </c>
      <c r="K442" s="90">
        <f t="shared" ref="K442:P442" si="134">K437</f>
        <v>0</v>
      </c>
      <c r="L442" s="409">
        <f t="shared" si="134"/>
        <v>0</v>
      </c>
      <c r="M442" s="90">
        <f t="shared" si="134"/>
        <v>0</v>
      </c>
      <c r="N442" s="90">
        <f t="shared" si="134"/>
        <v>0</v>
      </c>
      <c r="O442" s="90">
        <f t="shared" si="134"/>
        <v>0</v>
      </c>
      <c r="P442" s="90">
        <f t="shared" si="134"/>
        <v>0</v>
      </c>
    </row>
    <row r="443" spans="1:16" ht="15" customHeight="1" x14ac:dyDescent="0.25">
      <c r="A443" s="651" t="s">
        <v>76</v>
      </c>
      <c r="B443" s="654" t="s">
        <v>132</v>
      </c>
      <c r="C443" s="654" t="s">
        <v>24</v>
      </c>
      <c r="D443" s="651" t="s">
        <v>228</v>
      </c>
      <c r="E443" s="688" t="s">
        <v>208</v>
      </c>
      <c r="F443" s="93" t="s">
        <v>46</v>
      </c>
      <c r="G443" s="92">
        <f t="shared" si="129"/>
        <v>0</v>
      </c>
      <c r="H443" s="92" t="s">
        <v>149</v>
      </c>
      <c r="I443" s="92" t="s">
        <v>149</v>
      </c>
      <c r="J443" s="116" t="s">
        <v>149</v>
      </c>
      <c r="K443" s="90">
        <f t="shared" ref="K443:P443" si="135">K444+K445+K448+K449</f>
        <v>0</v>
      </c>
      <c r="L443" s="409">
        <f t="shared" si="135"/>
        <v>0</v>
      </c>
      <c r="M443" s="90">
        <f t="shared" si="135"/>
        <v>0</v>
      </c>
      <c r="N443" s="90">
        <f t="shared" si="135"/>
        <v>0</v>
      </c>
      <c r="O443" s="90">
        <f t="shared" si="135"/>
        <v>0</v>
      </c>
      <c r="P443" s="90">
        <f t="shared" si="135"/>
        <v>0</v>
      </c>
    </row>
    <row r="444" spans="1:16" x14ac:dyDescent="0.25">
      <c r="A444" s="652"/>
      <c r="B444" s="655"/>
      <c r="C444" s="655"/>
      <c r="D444" s="652"/>
      <c r="E444" s="689"/>
      <c r="F444" s="93" t="s">
        <v>113</v>
      </c>
      <c r="G444" s="92">
        <f t="shared" si="129"/>
        <v>0</v>
      </c>
      <c r="H444" s="92" t="s">
        <v>149</v>
      </c>
      <c r="I444" s="92" t="s">
        <v>149</v>
      </c>
      <c r="J444" s="116" t="s">
        <v>149</v>
      </c>
      <c r="K444" s="90">
        <v>0</v>
      </c>
      <c r="L444" s="409">
        <v>0</v>
      </c>
      <c r="M444" s="90">
        <v>0</v>
      </c>
      <c r="N444" s="90">
        <v>0</v>
      </c>
      <c r="O444" s="90">
        <v>0</v>
      </c>
      <c r="P444" s="90">
        <v>0</v>
      </c>
    </row>
    <row r="445" spans="1:16" ht="22.5" x14ac:dyDescent="0.25">
      <c r="A445" s="652"/>
      <c r="B445" s="655"/>
      <c r="C445" s="655"/>
      <c r="D445" s="652"/>
      <c r="E445" s="689"/>
      <c r="F445" s="93" t="s">
        <v>135</v>
      </c>
      <c r="G445" s="92">
        <f t="shared" si="129"/>
        <v>0</v>
      </c>
      <c r="H445" s="92" t="s">
        <v>149</v>
      </c>
      <c r="I445" s="92" t="s">
        <v>149</v>
      </c>
      <c r="J445" s="116" t="s">
        <v>149</v>
      </c>
      <c r="K445" s="90">
        <f t="shared" ref="K445:P445" si="136">K446+K447</f>
        <v>0</v>
      </c>
      <c r="L445" s="409">
        <f t="shared" si="136"/>
        <v>0</v>
      </c>
      <c r="M445" s="90">
        <f t="shared" si="136"/>
        <v>0</v>
      </c>
      <c r="N445" s="90">
        <f t="shared" si="136"/>
        <v>0</v>
      </c>
      <c r="O445" s="90">
        <f t="shared" si="136"/>
        <v>0</v>
      </c>
      <c r="P445" s="90">
        <f t="shared" si="136"/>
        <v>0</v>
      </c>
    </row>
    <row r="446" spans="1:16" ht="22.5" x14ac:dyDescent="0.25">
      <c r="A446" s="652"/>
      <c r="B446" s="655"/>
      <c r="C446" s="655"/>
      <c r="D446" s="652"/>
      <c r="E446" s="689"/>
      <c r="F446" s="93" t="s">
        <v>112</v>
      </c>
      <c r="G446" s="92">
        <f t="shared" si="129"/>
        <v>0</v>
      </c>
      <c r="H446" s="92" t="s">
        <v>149</v>
      </c>
      <c r="I446" s="92" t="s">
        <v>149</v>
      </c>
      <c r="J446" s="116" t="s">
        <v>149</v>
      </c>
      <c r="K446" s="90">
        <v>0</v>
      </c>
      <c r="L446" s="409">
        <v>0</v>
      </c>
      <c r="M446" s="90">
        <v>0</v>
      </c>
      <c r="N446" s="90">
        <v>0</v>
      </c>
      <c r="O446" s="90">
        <v>0</v>
      </c>
      <c r="P446" s="90">
        <v>0</v>
      </c>
    </row>
    <row r="447" spans="1:16" ht="22.5" x14ac:dyDescent="0.25">
      <c r="A447" s="652"/>
      <c r="B447" s="655"/>
      <c r="C447" s="655"/>
      <c r="D447" s="652"/>
      <c r="E447" s="689"/>
      <c r="F447" s="93" t="s">
        <v>134</v>
      </c>
      <c r="G447" s="92">
        <f t="shared" si="129"/>
        <v>0</v>
      </c>
      <c r="H447" s="92" t="s">
        <v>149</v>
      </c>
      <c r="I447" s="92" t="s">
        <v>149</v>
      </c>
      <c r="J447" s="116" t="s">
        <v>149</v>
      </c>
      <c r="K447" s="90">
        <v>0</v>
      </c>
      <c r="L447" s="409">
        <v>0</v>
      </c>
      <c r="M447" s="90">
        <v>0</v>
      </c>
      <c r="N447" s="90">
        <v>0</v>
      </c>
      <c r="O447" s="90">
        <v>0</v>
      </c>
      <c r="P447" s="90">
        <v>0</v>
      </c>
    </row>
    <row r="448" spans="1:16" ht="22.5" x14ac:dyDescent="0.25">
      <c r="A448" s="652"/>
      <c r="B448" s="655"/>
      <c r="C448" s="655"/>
      <c r="D448" s="652"/>
      <c r="E448" s="689"/>
      <c r="F448" s="93" t="s">
        <v>393</v>
      </c>
      <c r="G448" s="92">
        <f t="shared" si="129"/>
        <v>0</v>
      </c>
      <c r="H448" s="92" t="s">
        <v>149</v>
      </c>
      <c r="I448" s="92" t="s">
        <v>149</v>
      </c>
      <c r="J448" s="116" t="s">
        <v>149</v>
      </c>
      <c r="K448" s="90">
        <v>0</v>
      </c>
      <c r="L448" s="409">
        <v>0</v>
      </c>
      <c r="M448" s="90">
        <v>0</v>
      </c>
      <c r="N448" s="90">
        <v>0</v>
      </c>
      <c r="O448" s="90">
        <v>0</v>
      </c>
      <c r="P448" s="90">
        <v>0</v>
      </c>
    </row>
    <row r="449" spans="1:16" x14ac:dyDescent="0.25">
      <c r="A449" s="652"/>
      <c r="B449" s="655"/>
      <c r="C449" s="655"/>
      <c r="D449" s="652"/>
      <c r="E449" s="689"/>
      <c r="F449" s="93" t="s">
        <v>205</v>
      </c>
      <c r="G449" s="92">
        <f t="shared" si="129"/>
        <v>0</v>
      </c>
      <c r="H449" s="92" t="s">
        <v>149</v>
      </c>
      <c r="I449" s="92" t="s">
        <v>149</v>
      </c>
      <c r="J449" s="116" t="s">
        <v>149</v>
      </c>
      <c r="K449" s="90">
        <v>0</v>
      </c>
      <c r="L449" s="409">
        <v>0</v>
      </c>
      <c r="M449" s="90">
        <v>0</v>
      </c>
      <c r="N449" s="90">
        <v>0</v>
      </c>
      <c r="O449" s="90">
        <v>0</v>
      </c>
      <c r="P449" s="90">
        <v>0</v>
      </c>
    </row>
    <row r="450" spans="1:16" ht="22.5" x14ac:dyDescent="0.25">
      <c r="A450" s="653"/>
      <c r="B450" s="656"/>
      <c r="C450" s="656"/>
      <c r="D450" s="653"/>
      <c r="E450" s="690"/>
      <c r="F450" s="93" t="s">
        <v>203</v>
      </c>
      <c r="G450" s="92">
        <f>K450+L450+M450</f>
        <v>0</v>
      </c>
      <c r="H450" s="92" t="s">
        <v>149</v>
      </c>
      <c r="I450" s="92" t="s">
        <v>149</v>
      </c>
      <c r="J450" s="116" t="s">
        <v>149</v>
      </c>
      <c r="K450" s="90">
        <f t="shared" ref="K450:P450" si="137">K445</f>
        <v>0</v>
      </c>
      <c r="L450" s="409">
        <f t="shared" si="137"/>
        <v>0</v>
      </c>
      <c r="M450" s="90">
        <f t="shared" si="137"/>
        <v>0</v>
      </c>
      <c r="N450" s="90">
        <f t="shared" si="137"/>
        <v>0</v>
      </c>
      <c r="O450" s="90">
        <f t="shared" si="137"/>
        <v>0</v>
      </c>
      <c r="P450" s="90">
        <f t="shared" si="137"/>
        <v>0</v>
      </c>
    </row>
    <row r="451" spans="1:16" x14ac:dyDescent="0.25">
      <c r="A451" s="651" t="s">
        <v>76</v>
      </c>
      <c r="B451" s="654" t="s">
        <v>132</v>
      </c>
      <c r="C451" s="654" t="s">
        <v>24</v>
      </c>
      <c r="D451" s="651" t="s">
        <v>229</v>
      </c>
      <c r="E451" s="688" t="s">
        <v>409</v>
      </c>
      <c r="F451" s="93" t="s">
        <v>46</v>
      </c>
      <c r="G451" s="92">
        <f t="shared" ref="G451:G462" si="138">K451+L451+M451</f>
        <v>0</v>
      </c>
      <c r="H451" s="92" t="s">
        <v>149</v>
      </c>
      <c r="I451" s="92" t="s">
        <v>149</v>
      </c>
      <c r="J451" s="116" t="s">
        <v>149</v>
      </c>
      <c r="K451" s="90">
        <f t="shared" ref="K451:P451" si="139">K452+K453+K456+K457</f>
        <v>0</v>
      </c>
      <c r="L451" s="409">
        <f t="shared" si="139"/>
        <v>0</v>
      </c>
      <c r="M451" s="90">
        <f t="shared" si="139"/>
        <v>0</v>
      </c>
      <c r="N451" s="90">
        <f t="shared" si="139"/>
        <v>0</v>
      </c>
      <c r="O451" s="90">
        <f t="shared" si="139"/>
        <v>0</v>
      </c>
      <c r="P451" s="90">
        <f t="shared" si="139"/>
        <v>0</v>
      </c>
    </row>
    <row r="452" spans="1:16" x14ac:dyDescent="0.25">
      <c r="A452" s="652"/>
      <c r="B452" s="655"/>
      <c r="C452" s="655"/>
      <c r="D452" s="652"/>
      <c r="E452" s="689"/>
      <c r="F452" s="93" t="s">
        <v>113</v>
      </c>
      <c r="G452" s="92">
        <f t="shared" si="138"/>
        <v>0</v>
      </c>
      <c r="H452" s="92" t="s">
        <v>149</v>
      </c>
      <c r="I452" s="92" t="s">
        <v>149</v>
      </c>
      <c r="J452" s="116" t="s">
        <v>149</v>
      </c>
      <c r="K452" s="90">
        <v>0</v>
      </c>
      <c r="L452" s="409">
        <v>0</v>
      </c>
      <c r="M452" s="90">
        <v>0</v>
      </c>
      <c r="N452" s="90">
        <v>0</v>
      </c>
      <c r="O452" s="90">
        <v>0</v>
      </c>
      <c r="P452" s="90">
        <v>0</v>
      </c>
    </row>
    <row r="453" spans="1:16" ht="22.5" x14ac:dyDescent="0.25">
      <c r="A453" s="652"/>
      <c r="B453" s="655"/>
      <c r="C453" s="655"/>
      <c r="D453" s="652"/>
      <c r="E453" s="689"/>
      <c r="F453" s="93" t="s">
        <v>135</v>
      </c>
      <c r="G453" s="92">
        <f t="shared" si="138"/>
        <v>0</v>
      </c>
      <c r="H453" s="92" t="s">
        <v>149</v>
      </c>
      <c r="I453" s="92" t="s">
        <v>149</v>
      </c>
      <c r="J453" s="116" t="s">
        <v>149</v>
      </c>
      <c r="K453" s="90">
        <f t="shared" ref="K453:P453" si="140">K454+K455</f>
        <v>0</v>
      </c>
      <c r="L453" s="409">
        <f t="shared" si="140"/>
        <v>0</v>
      </c>
      <c r="M453" s="90">
        <f t="shared" si="140"/>
        <v>0</v>
      </c>
      <c r="N453" s="90">
        <f t="shared" si="140"/>
        <v>0</v>
      </c>
      <c r="O453" s="90">
        <f t="shared" si="140"/>
        <v>0</v>
      </c>
      <c r="P453" s="90">
        <f t="shared" si="140"/>
        <v>0</v>
      </c>
    </row>
    <row r="454" spans="1:16" ht="22.5" x14ac:dyDescent="0.25">
      <c r="A454" s="652"/>
      <c r="B454" s="655"/>
      <c r="C454" s="655"/>
      <c r="D454" s="652"/>
      <c r="E454" s="689"/>
      <c r="F454" s="93" t="s">
        <v>112</v>
      </c>
      <c r="G454" s="92">
        <f t="shared" si="138"/>
        <v>0</v>
      </c>
      <c r="H454" s="92" t="s">
        <v>149</v>
      </c>
      <c r="I454" s="92" t="s">
        <v>149</v>
      </c>
      <c r="J454" s="116" t="s">
        <v>149</v>
      </c>
      <c r="K454" s="90">
        <v>0</v>
      </c>
      <c r="L454" s="409">
        <v>0</v>
      </c>
      <c r="M454" s="90">
        <v>0</v>
      </c>
      <c r="N454" s="90">
        <v>0</v>
      </c>
      <c r="O454" s="90">
        <v>0</v>
      </c>
      <c r="P454" s="90">
        <v>0</v>
      </c>
    </row>
    <row r="455" spans="1:16" ht="22.5" x14ac:dyDescent="0.25">
      <c r="A455" s="652"/>
      <c r="B455" s="655"/>
      <c r="C455" s="655"/>
      <c r="D455" s="652"/>
      <c r="E455" s="689"/>
      <c r="F455" s="93" t="s">
        <v>134</v>
      </c>
      <c r="G455" s="92">
        <f t="shared" si="138"/>
        <v>0</v>
      </c>
      <c r="H455" s="92" t="s">
        <v>149</v>
      </c>
      <c r="I455" s="92" t="s">
        <v>149</v>
      </c>
      <c r="J455" s="116" t="s">
        <v>149</v>
      </c>
      <c r="K455" s="90">
        <v>0</v>
      </c>
      <c r="L455" s="409">
        <v>0</v>
      </c>
      <c r="M455" s="90">
        <v>0</v>
      </c>
      <c r="N455" s="90">
        <v>0</v>
      </c>
      <c r="O455" s="90">
        <v>0</v>
      </c>
      <c r="P455" s="90">
        <v>0</v>
      </c>
    </row>
    <row r="456" spans="1:16" ht="22.5" x14ac:dyDescent="0.25">
      <c r="A456" s="652"/>
      <c r="B456" s="655"/>
      <c r="C456" s="655"/>
      <c r="D456" s="652"/>
      <c r="E456" s="689"/>
      <c r="F456" s="93" t="s">
        <v>393</v>
      </c>
      <c r="G456" s="92">
        <f t="shared" si="138"/>
        <v>0</v>
      </c>
      <c r="H456" s="92" t="s">
        <v>149</v>
      </c>
      <c r="I456" s="92" t="s">
        <v>149</v>
      </c>
      <c r="J456" s="116" t="s">
        <v>149</v>
      </c>
      <c r="K456" s="90">
        <v>0</v>
      </c>
      <c r="L456" s="409">
        <v>0</v>
      </c>
      <c r="M456" s="90">
        <v>0</v>
      </c>
      <c r="N456" s="90">
        <v>0</v>
      </c>
      <c r="O456" s="90">
        <v>0</v>
      </c>
      <c r="P456" s="90">
        <v>0</v>
      </c>
    </row>
    <row r="457" spans="1:16" x14ac:dyDescent="0.25">
      <c r="A457" s="652"/>
      <c r="B457" s="655"/>
      <c r="C457" s="655"/>
      <c r="D457" s="652"/>
      <c r="E457" s="689"/>
      <c r="F457" s="93" t="s">
        <v>205</v>
      </c>
      <c r="G457" s="92">
        <f t="shared" si="138"/>
        <v>0</v>
      </c>
      <c r="H457" s="92" t="s">
        <v>149</v>
      </c>
      <c r="I457" s="92" t="s">
        <v>149</v>
      </c>
      <c r="J457" s="116" t="s">
        <v>149</v>
      </c>
      <c r="K457" s="90">
        <v>0</v>
      </c>
      <c r="L457" s="409">
        <v>0</v>
      </c>
      <c r="M457" s="90">
        <v>0</v>
      </c>
      <c r="N457" s="90">
        <v>0</v>
      </c>
      <c r="O457" s="90">
        <v>0</v>
      </c>
      <c r="P457" s="90">
        <v>0</v>
      </c>
    </row>
    <row r="458" spans="1:16" ht="22.5" x14ac:dyDescent="0.25">
      <c r="A458" s="653"/>
      <c r="B458" s="656"/>
      <c r="C458" s="656"/>
      <c r="D458" s="653"/>
      <c r="E458" s="690"/>
      <c r="F458" s="93" t="s">
        <v>203</v>
      </c>
      <c r="G458" s="92">
        <f t="shared" si="138"/>
        <v>0</v>
      </c>
      <c r="H458" s="92" t="s">
        <v>149</v>
      </c>
      <c r="I458" s="92" t="s">
        <v>149</v>
      </c>
      <c r="J458" s="116" t="s">
        <v>149</v>
      </c>
      <c r="K458" s="90">
        <f t="shared" ref="K458:P458" si="141">K453</f>
        <v>0</v>
      </c>
      <c r="L458" s="409">
        <f t="shared" si="141"/>
        <v>0</v>
      </c>
      <c r="M458" s="90">
        <f t="shared" si="141"/>
        <v>0</v>
      </c>
      <c r="N458" s="90">
        <f t="shared" si="141"/>
        <v>0</v>
      </c>
      <c r="O458" s="90">
        <f t="shared" si="141"/>
        <v>0</v>
      </c>
      <c r="P458" s="90">
        <f t="shared" si="141"/>
        <v>0</v>
      </c>
    </row>
    <row r="459" spans="1:16" x14ac:dyDescent="0.25">
      <c r="A459" s="651" t="s">
        <v>76</v>
      </c>
      <c r="B459" s="654" t="s">
        <v>132</v>
      </c>
      <c r="C459" s="654" t="s">
        <v>24</v>
      </c>
      <c r="D459" s="651" t="s">
        <v>582</v>
      </c>
      <c r="E459" s="688" t="s">
        <v>545</v>
      </c>
      <c r="F459" s="93" t="s">
        <v>46</v>
      </c>
      <c r="G459" s="92">
        <f t="shared" si="138"/>
        <v>0</v>
      </c>
      <c r="H459" s="92" t="s">
        <v>149</v>
      </c>
      <c r="I459" s="92" t="s">
        <v>149</v>
      </c>
      <c r="J459" s="116" t="s">
        <v>149</v>
      </c>
      <c r="K459" s="90">
        <f t="shared" ref="K459:P459" si="142">K460+K461+K464+K465</f>
        <v>0</v>
      </c>
      <c r="L459" s="409">
        <f t="shared" si="142"/>
        <v>0</v>
      </c>
      <c r="M459" s="90">
        <f t="shared" si="142"/>
        <v>0</v>
      </c>
      <c r="N459" s="90">
        <f t="shared" si="142"/>
        <v>0</v>
      </c>
      <c r="O459" s="90">
        <f t="shared" si="142"/>
        <v>0</v>
      </c>
      <c r="P459" s="90">
        <f t="shared" si="142"/>
        <v>0</v>
      </c>
    </row>
    <row r="460" spans="1:16" x14ac:dyDescent="0.25">
      <c r="A460" s="652"/>
      <c r="B460" s="655"/>
      <c r="C460" s="655"/>
      <c r="D460" s="652"/>
      <c r="E460" s="689"/>
      <c r="F460" s="93" t="s">
        <v>113</v>
      </c>
      <c r="G460" s="92">
        <f t="shared" si="138"/>
        <v>0</v>
      </c>
      <c r="H460" s="92" t="s">
        <v>149</v>
      </c>
      <c r="I460" s="92" t="s">
        <v>149</v>
      </c>
      <c r="J460" s="116" t="s">
        <v>149</v>
      </c>
      <c r="K460" s="90">
        <f>K462/19*81</f>
        <v>0</v>
      </c>
      <c r="L460" s="409">
        <v>0</v>
      </c>
      <c r="M460" s="90">
        <v>0</v>
      </c>
      <c r="N460" s="90">
        <v>0</v>
      </c>
      <c r="O460" s="90">
        <v>0</v>
      </c>
      <c r="P460" s="90">
        <v>0</v>
      </c>
    </row>
    <row r="461" spans="1:16" ht="22.5" x14ac:dyDescent="0.25">
      <c r="A461" s="652"/>
      <c r="B461" s="655"/>
      <c r="C461" s="655"/>
      <c r="D461" s="652"/>
      <c r="E461" s="689"/>
      <c r="F461" s="93" t="s">
        <v>135</v>
      </c>
      <c r="G461" s="92">
        <f t="shared" si="138"/>
        <v>0</v>
      </c>
      <c r="H461" s="92" t="s">
        <v>149</v>
      </c>
      <c r="I461" s="92" t="s">
        <v>149</v>
      </c>
      <c r="J461" s="116" t="s">
        <v>149</v>
      </c>
      <c r="K461" s="90">
        <f t="shared" ref="K461:P461" si="143">K462+K463</f>
        <v>0</v>
      </c>
      <c r="L461" s="409">
        <f t="shared" si="143"/>
        <v>0</v>
      </c>
      <c r="M461" s="90">
        <f t="shared" si="143"/>
        <v>0</v>
      </c>
      <c r="N461" s="90">
        <f t="shared" si="143"/>
        <v>0</v>
      </c>
      <c r="O461" s="90">
        <f t="shared" si="143"/>
        <v>0</v>
      </c>
      <c r="P461" s="90">
        <f t="shared" si="143"/>
        <v>0</v>
      </c>
    </row>
    <row r="462" spans="1:16" ht="22.5" x14ac:dyDescent="0.25">
      <c r="A462" s="652"/>
      <c r="B462" s="655"/>
      <c r="C462" s="655"/>
      <c r="D462" s="652"/>
      <c r="E462" s="689"/>
      <c r="F462" s="93" t="s">
        <v>112</v>
      </c>
      <c r="G462" s="92">
        <f t="shared" si="138"/>
        <v>0</v>
      </c>
      <c r="H462" s="92" t="s">
        <v>149</v>
      </c>
      <c r="I462" s="92" t="s">
        <v>149</v>
      </c>
      <c r="J462" s="116" t="s">
        <v>149</v>
      </c>
      <c r="K462" s="90">
        <v>0</v>
      </c>
      <c r="L462" s="409">
        <v>0</v>
      </c>
      <c r="M462" s="90">
        <v>0</v>
      </c>
      <c r="N462" s="90">
        <v>0</v>
      </c>
      <c r="O462" s="90">
        <v>0</v>
      </c>
      <c r="P462" s="90">
        <v>0</v>
      </c>
    </row>
    <row r="463" spans="1:16" ht="22.5" x14ac:dyDescent="0.25">
      <c r="A463" s="652"/>
      <c r="B463" s="655"/>
      <c r="C463" s="655"/>
      <c r="D463" s="652"/>
      <c r="E463" s="689"/>
      <c r="F463" s="93" t="s">
        <v>134</v>
      </c>
      <c r="G463" s="92">
        <f>K463+L463+M463</f>
        <v>0</v>
      </c>
      <c r="H463" s="92" t="s">
        <v>149</v>
      </c>
      <c r="I463" s="92" t="s">
        <v>149</v>
      </c>
      <c r="J463" s="116" t="s">
        <v>149</v>
      </c>
      <c r="K463" s="90">
        <v>0</v>
      </c>
      <c r="L463" s="409">
        <v>0</v>
      </c>
      <c r="M463" s="90">
        <v>0</v>
      </c>
      <c r="N463" s="90">
        <v>0</v>
      </c>
      <c r="O463" s="90">
        <v>0</v>
      </c>
      <c r="P463" s="90">
        <v>0</v>
      </c>
    </row>
    <row r="464" spans="1:16" ht="22.5" x14ac:dyDescent="0.25">
      <c r="A464" s="652"/>
      <c r="B464" s="655"/>
      <c r="C464" s="655"/>
      <c r="D464" s="652"/>
      <c r="E464" s="689"/>
      <c r="F464" s="93" t="s">
        <v>393</v>
      </c>
      <c r="G464" s="92">
        <f>K464+L464+M464</f>
        <v>0</v>
      </c>
      <c r="H464" s="92" t="s">
        <v>149</v>
      </c>
      <c r="I464" s="92" t="s">
        <v>149</v>
      </c>
      <c r="J464" s="116" t="s">
        <v>149</v>
      </c>
      <c r="K464" s="90">
        <v>0</v>
      </c>
      <c r="L464" s="409">
        <v>0</v>
      </c>
      <c r="M464" s="90">
        <v>0</v>
      </c>
      <c r="N464" s="90">
        <v>0</v>
      </c>
      <c r="O464" s="90">
        <v>0</v>
      </c>
      <c r="P464" s="90">
        <v>0</v>
      </c>
    </row>
    <row r="465" spans="1:16" x14ac:dyDescent="0.25">
      <c r="A465" s="652"/>
      <c r="B465" s="655"/>
      <c r="C465" s="655"/>
      <c r="D465" s="652"/>
      <c r="E465" s="689"/>
      <c r="F465" s="93" t="s">
        <v>205</v>
      </c>
      <c r="G465" s="92">
        <f>K465+L465+M465</f>
        <v>0</v>
      </c>
      <c r="H465" s="92" t="s">
        <v>149</v>
      </c>
      <c r="I465" s="92" t="s">
        <v>149</v>
      </c>
      <c r="J465" s="116" t="s">
        <v>149</v>
      </c>
      <c r="K465" s="90">
        <v>0</v>
      </c>
      <c r="L465" s="409">
        <v>0</v>
      </c>
      <c r="M465" s="90">
        <v>0</v>
      </c>
      <c r="N465" s="90">
        <v>0</v>
      </c>
      <c r="O465" s="90">
        <v>0</v>
      </c>
      <c r="P465" s="90">
        <v>0</v>
      </c>
    </row>
    <row r="466" spans="1:16" ht="22.5" x14ac:dyDescent="0.25">
      <c r="A466" s="653"/>
      <c r="B466" s="656"/>
      <c r="C466" s="656"/>
      <c r="D466" s="653"/>
      <c r="E466" s="690"/>
      <c r="F466" s="93" t="s">
        <v>203</v>
      </c>
      <c r="G466" s="92">
        <f>K466+L466+M466</f>
        <v>0</v>
      </c>
      <c r="H466" s="92" t="s">
        <v>149</v>
      </c>
      <c r="I466" s="92" t="s">
        <v>149</v>
      </c>
      <c r="J466" s="116" t="s">
        <v>149</v>
      </c>
      <c r="K466" s="90">
        <f t="shared" ref="K466:P466" si="144">K461</f>
        <v>0</v>
      </c>
      <c r="L466" s="409">
        <f t="shared" si="144"/>
        <v>0</v>
      </c>
      <c r="M466" s="90">
        <f t="shared" si="144"/>
        <v>0</v>
      </c>
      <c r="N466" s="90">
        <f t="shared" si="144"/>
        <v>0</v>
      </c>
      <c r="O466" s="90">
        <f t="shared" si="144"/>
        <v>0</v>
      </c>
      <c r="P466" s="90">
        <f t="shared" si="144"/>
        <v>0</v>
      </c>
    </row>
    <row r="467" spans="1:16" ht="22.5" hidden="1" customHeight="1" x14ac:dyDescent="0.25">
      <c r="A467" s="651" t="s">
        <v>76</v>
      </c>
      <c r="B467" s="654" t="s">
        <v>147</v>
      </c>
      <c r="C467" s="654"/>
      <c r="D467" s="682"/>
      <c r="E467" s="704" t="s">
        <v>204</v>
      </c>
      <c r="F467" s="91" t="s">
        <v>109</v>
      </c>
      <c r="G467" s="92">
        <f>H467+I467+J467+K467+L467+M467</f>
        <v>1614.9099999999999</v>
      </c>
      <c r="H467" s="92">
        <f>H468+H469</f>
        <v>0</v>
      </c>
      <c r="I467" s="92">
        <f>I468+I469</f>
        <v>869.87</v>
      </c>
      <c r="J467" s="127">
        <f>J468+J469</f>
        <v>669.04</v>
      </c>
      <c r="K467" s="92">
        <f>K468+K469</f>
        <v>76</v>
      </c>
      <c r="L467" s="407">
        <v>0</v>
      </c>
      <c r="M467" s="92">
        <v>0</v>
      </c>
      <c r="N467" s="92">
        <v>0</v>
      </c>
      <c r="O467" s="92">
        <v>0</v>
      </c>
      <c r="P467" s="92">
        <v>0</v>
      </c>
    </row>
    <row r="468" spans="1:16" ht="19.5" hidden="1" customHeight="1" x14ac:dyDescent="0.25">
      <c r="A468" s="652"/>
      <c r="B468" s="655"/>
      <c r="C468" s="655"/>
      <c r="D468" s="683"/>
      <c r="E468" s="705"/>
      <c r="F468" s="91" t="s">
        <v>110</v>
      </c>
      <c r="G468" s="92">
        <f>H468+I468+J468+K468+L468+M468</f>
        <v>0</v>
      </c>
      <c r="H468" s="92">
        <v>0</v>
      </c>
      <c r="I468" s="92">
        <v>0</v>
      </c>
      <c r="J468" s="127">
        <v>0</v>
      </c>
      <c r="K468" s="127">
        <v>0</v>
      </c>
      <c r="L468" s="407">
        <v>0</v>
      </c>
      <c r="M468" s="92">
        <v>0</v>
      </c>
      <c r="N468" s="92">
        <v>0</v>
      </c>
      <c r="O468" s="92">
        <v>0</v>
      </c>
      <c r="P468" s="92">
        <v>0</v>
      </c>
    </row>
    <row r="469" spans="1:16" hidden="1" x14ac:dyDescent="0.25">
      <c r="A469" s="653"/>
      <c r="B469" s="656"/>
      <c r="C469" s="656"/>
      <c r="D469" s="684"/>
      <c r="E469" s="706"/>
      <c r="F469" s="91" t="s">
        <v>169</v>
      </c>
      <c r="G469" s="92">
        <f>H469+I469+J469+K469+L469+M469</f>
        <v>1614.9099999999999</v>
      </c>
      <c r="H469" s="92">
        <f>H472+H476+H480+H484+H488+H492+H495+H516+H520+H523+H526+H543+H546+H550+H553+H556</f>
        <v>0</v>
      </c>
      <c r="I469" s="92">
        <f>I472+I476+I480+I484+I488+I492+I495+I500+I503+I503+I506+I509+I512+I516+I520+I523+I523+I526+I543+I546+I550+I553+I556</f>
        <v>869.87</v>
      </c>
      <c r="J469" s="127">
        <f>J472+J476+J480+J484+J488+J492+J495+J516+J520+J523+J526+J543+J546+J550+J553+J556+J500+J503+J506+J509+J512</f>
        <v>669.04</v>
      </c>
      <c r="K469" s="92">
        <f>K476+K480+K484+K488+K492+K495+K516+K520+K523+K526+K543+K546+K550+K553+K556+K500+K503+K506+K509+K512</f>
        <v>76</v>
      </c>
      <c r="L469" s="407">
        <v>0</v>
      </c>
      <c r="M469" s="92">
        <v>0</v>
      </c>
      <c r="N469" s="92">
        <v>0</v>
      </c>
      <c r="O469" s="92">
        <v>0</v>
      </c>
      <c r="P469" s="92">
        <v>0</v>
      </c>
    </row>
    <row r="470" spans="1:16" ht="38.25" hidden="1" customHeight="1" x14ac:dyDescent="0.25">
      <c r="A470" s="129">
        <v>39</v>
      </c>
      <c r="B470" s="129">
        <v>3</v>
      </c>
      <c r="C470" s="5" t="s">
        <v>15</v>
      </c>
      <c r="D470" s="129"/>
      <c r="E470" s="703" t="s">
        <v>162</v>
      </c>
      <c r="F470" s="672"/>
      <c r="G470" s="92">
        <f>H470+I470+J470+K470</f>
        <v>0</v>
      </c>
      <c r="H470" s="92">
        <f>SUM(H471,H475,H479,H483,H487,H491,H494)</f>
        <v>0</v>
      </c>
      <c r="I470" s="92">
        <f>SUM(I471,I475,I479,I483,I487,I491,I494)</f>
        <v>0</v>
      </c>
      <c r="J470" s="127">
        <f>SUM(J471,J475,J479,J483,J487,J491,J494)</f>
        <v>0</v>
      </c>
      <c r="K470" s="92">
        <f>SUM(K471,K475,K479,K483,K487,K491,K494)</f>
        <v>0</v>
      </c>
      <c r="L470" s="410" t="s">
        <v>149</v>
      </c>
      <c r="M470" s="265" t="s">
        <v>149</v>
      </c>
      <c r="N470" s="265" t="s">
        <v>149</v>
      </c>
      <c r="O470" s="265" t="s">
        <v>149</v>
      </c>
      <c r="P470" s="265" t="s">
        <v>149</v>
      </c>
    </row>
    <row r="471" spans="1:16" hidden="1" x14ac:dyDescent="0.25">
      <c r="A471" s="676">
        <v>39</v>
      </c>
      <c r="B471" s="676">
        <v>3</v>
      </c>
      <c r="C471" s="654" t="s">
        <v>15</v>
      </c>
      <c r="D471" s="654" t="s">
        <v>15</v>
      </c>
      <c r="E471" s="688" t="s">
        <v>276</v>
      </c>
      <c r="F471" s="93" t="s">
        <v>100</v>
      </c>
      <c r="G471" s="92">
        <f>H471+I471+J471+K471</f>
        <v>0</v>
      </c>
      <c r="H471" s="95">
        <v>0</v>
      </c>
      <c r="I471" s="90">
        <v>0</v>
      </c>
      <c r="J471" s="163">
        <v>0</v>
      </c>
      <c r="K471" s="95">
        <v>0</v>
      </c>
      <c r="L471" s="410" t="s">
        <v>149</v>
      </c>
      <c r="M471" s="265" t="s">
        <v>149</v>
      </c>
      <c r="N471" s="265" t="s">
        <v>149</v>
      </c>
      <c r="O471" s="265" t="s">
        <v>149</v>
      </c>
      <c r="P471" s="265" t="s">
        <v>149</v>
      </c>
    </row>
    <row r="472" spans="1:16" ht="22.5" hidden="1" x14ac:dyDescent="0.25">
      <c r="A472" s="677"/>
      <c r="B472" s="677"/>
      <c r="C472" s="655"/>
      <c r="D472" s="655"/>
      <c r="E472" s="689"/>
      <c r="F472" s="93" t="s">
        <v>135</v>
      </c>
      <c r="G472" s="92">
        <f>H472+I472+J472+K472</f>
        <v>0</v>
      </c>
      <c r="H472" s="95">
        <v>0</v>
      </c>
      <c r="I472" s="90">
        <v>0</v>
      </c>
      <c r="J472" s="163">
        <v>0</v>
      </c>
      <c r="K472" s="95">
        <v>0</v>
      </c>
      <c r="L472" s="410" t="s">
        <v>149</v>
      </c>
      <c r="M472" s="265" t="s">
        <v>149</v>
      </c>
      <c r="N472" s="265" t="s">
        <v>149</v>
      </c>
      <c r="O472" s="265" t="s">
        <v>149</v>
      </c>
      <c r="P472" s="265" t="s">
        <v>149</v>
      </c>
    </row>
    <row r="473" spans="1:16" ht="22.5" hidden="1" x14ac:dyDescent="0.25">
      <c r="A473" s="677"/>
      <c r="B473" s="677"/>
      <c r="C473" s="655"/>
      <c r="D473" s="655"/>
      <c r="E473" s="689"/>
      <c r="F473" s="93" t="s">
        <v>203</v>
      </c>
      <c r="G473" s="92">
        <f>I473+J473+K473</f>
        <v>0</v>
      </c>
      <c r="H473" s="95" t="s">
        <v>149</v>
      </c>
      <c r="I473" s="90">
        <v>0</v>
      </c>
      <c r="J473" s="163">
        <v>0</v>
      </c>
      <c r="K473" s="95">
        <v>0</v>
      </c>
      <c r="L473" s="410" t="s">
        <v>149</v>
      </c>
      <c r="M473" s="265" t="s">
        <v>149</v>
      </c>
      <c r="N473" s="265" t="s">
        <v>149</v>
      </c>
      <c r="O473" s="265" t="s">
        <v>149</v>
      </c>
      <c r="P473" s="265" t="s">
        <v>149</v>
      </c>
    </row>
    <row r="474" spans="1:16" ht="64.5" hidden="1" customHeight="1" x14ac:dyDescent="0.25">
      <c r="A474" s="678"/>
      <c r="B474" s="678"/>
      <c r="C474" s="656"/>
      <c r="D474" s="656"/>
      <c r="E474" s="690"/>
      <c r="F474" s="93" t="s">
        <v>99</v>
      </c>
      <c r="G474" s="92">
        <f>H474</f>
        <v>0</v>
      </c>
      <c r="H474" s="95">
        <v>0</v>
      </c>
      <c r="I474" s="166" t="s">
        <v>149</v>
      </c>
      <c r="J474" s="161" t="s">
        <v>149</v>
      </c>
      <c r="K474" s="265" t="s">
        <v>149</v>
      </c>
      <c r="L474" s="410" t="s">
        <v>149</v>
      </c>
      <c r="M474" s="265" t="s">
        <v>149</v>
      </c>
      <c r="N474" s="265" t="s">
        <v>149</v>
      </c>
      <c r="O474" s="265" t="s">
        <v>149</v>
      </c>
      <c r="P474" s="265" t="s">
        <v>149</v>
      </c>
    </row>
    <row r="475" spans="1:16" ht="24" hidden="1" customHeight="1" x14ac:dyDescent="0.25">
      <c r="A475" s="676">
        <v>39</v>
      </c>
      <c r="B475" s="676">
        <v>3</v>
      </c>
      <c r="C475" s="654" t="s">
        <v>15</v>
      </c>
      <c r="D475" s="654" t="s">
        <v>16</v>
      </c>
      <c r="E475" s="698" t="s">
        <v>334</v>
      </c>
      <c r="F475" s="93" t="s">
        <v>100</v>
      </c>
      <c r="G475" s="92">
        <f>H475+I475+J475+K475</f>
        <v>0</v>
      </c>
      <c r="H475" s="95">
        <v>0</v>
      </c>
      <c r="I475" s="90">
        <v>0</v>
      </c>
      <c r="J475" s="163">
        <v>0</v>
      </c>
      <c r="K475" s="95">
        <v>0</v>
      </c>
      <c r="L475" s="410" t="s">
        <v>149</v>
      </c>
      <c r="M475" s="265" t="s">
        <v>149</v>
      </c>
      <c r="N475" s="265" t="s">
        <v>149</v>
      </c>
      <c r="O475" s="265" t="s">
        <v>149</v>
      </c>
      <c r="P475" s="265" t="s">
        <v>149</v>
      </c>
    </row>
    <row r="476" spans="1:16" ht="42.75" hidden="1" customHeight="1" x14ac:dyDescent="0.25">
      <c r="A476" s="677"/>
      <c r="B476" s="677"/>
      <c r="C476" s="655"/>
      <c r="D476" s="655"/>
      <c r="E476" s="699"/>
      <c r="F476" s="93" t="s">
        <v>135</v>
      </c>
      <c r="G476" s="92">
        <f>H476+I476+J476+K476</f>
        <v>0</v>
      </c>
      <c r="H476" s="95">
        <v>0</v>
      </c>
      <c r="I476" s="90">
        <v>0</v>
      </c>
      <c r="J476" s="163">
        <v>0</v>
      </c>
      <c r="K476" s="95">
        <v>0</v>
      </c>
      <c r="L476" s="410" t="s">
        <v>149</v>
      </c>
      <c r="M476" s="265" t="s">
        <v>149</v>
      </c>
      <c r="N476" s="265" t="s">
        <v>149</v>
      </c>
      <c r="O476" s="265" t="s">
        <v>149</v>
      </c>
      <c r="P476" s="265" t="s">
        <v>149</v>
      </c>
    </row>
    <row r="477" spans="1:16" ht="40.5" hidden="1" customHeight="1" x14ac:dyDescent="0.25">
      <c r="A477" s="677"/>
      <c r="B477" s="677"/>
      <c r="C477" s="655"/>
      <c r="D477" s="655"/>
      <c r="E477" s="699"/>
      <c r="F477" s="93" t="s">
        <v>203</v>
      </c>
      <c r="G477" s="92">
        <f>I477+J477+K477</f>
        <v>0</v>
      </c>
      <c r="H477" s="95" t="s">
        <v>149</v>
      </c>
      <c r="I477" s="90">
        <v>0</v>
      </c>
      <c r="J477" s="163">
        <v>0</v>
      </c>
      <c r="K477" s="95">
        <v>0</v>
      </c>
      <c r="L477" s="410" t="s">
        <v>149</v>
      </c>
      <c r="M477" s="265" t="s">
        <v>149</v>
      </c>
      <c r="N477" s="265" t="s">
        <v>149</v>
      </c>
      <c r="O477" s="265" t="s">
        <v>149</v>
      </c>
      <c r="P477" s="265" t="s">
        <v>149</v>
      </c>
    </row>
    <row r="478" spans="1:16" ht="72.75" hidden="1" customHeight="1" x14ac:dyDescent="0.25">
      <c r="A478" s="678"/>
      <c r="B478" s="678"/>
      <c r="C478" s="656"/>
      <c r="D478" s="656"/>
      <c r="E478" s="700"/>
      <c r="F478" s="93" t="s">
        <v>99</v>
      </c>
      <c r="G478" s="92">
        <f>H478</f>
        <v>0</v>
      </c>
      <c r="H478" s="95">
        <v>0</v>
      </c>
      <c r="I478" s="166" t="s">
        <v>149</v>
      </c>
      <c r="J478" s="161" t="s">
        <v>149</v>
      </c>
      <c r="K478" s="265" t="s">
        <v>149</v>
      </c>
      <c r="L478" s="410" t="s">
        <v>149</v>
      </c>
      <c r="M478" s="265" t="s">
        <v>149</v>
      </c>
      <c r="N478" s="265" t="s">
        <v>149</v>
      </c>
      <c r="O478" s="265" t="s">
        <v>149</v>
      </c>
      <c r="P478" s="265" t="s">
        <v>149</v>
      </c>
    </row>
    <row r="479" spans="1:16" hidden="1" x14ac:dyDescent="0.25">
      <c r="A479" s="676">
        <v>39</v>
      </c>
      <c r="B479" s="676">
        <v>3</v>
      </c>
      <c r="C479" s="654" t="s">
        <v>15</v>
      </c>
      <c r="D479" s="654" t="s">
        <v>17</v>
      </c>
      <c r="E479" s="698" t="s">
        <v>199</v>
      </c>
      <c r="F479" s="93" t="s">
        <v>100</v>
      </c>
      <c r="G479" s="92">
        <f>H479+I479+J479+K479</f>
        <v>0</v>
      </c>
      <c r="H479" s="95">
        <v>0</v>
      </c>
      <c r="I479" s="90">
        <v>0</v>
      </c>
      <c r="J479" s="163">
        <v>0</v>
      </c>
      <c r="K479" s="95">
        <v>0</v>
      </c>
      <c r="L479" s="410" t="s">
        <v>149</v>
      </c>
      <c r="M479" s="265" t="s">
        <v>149</v>
      </c>
      <c r="N479" s="265" t="s">
        <v>149</v>
      </c>
      <c r="O479" s="265" t="s">
        <v>149</v>
      </c>
      <c r="P479" s="265" t="s">
        <v>149</v>
      </c>
    </row>
    <row r="480" spans="1:16" ht="22.5" hidden="1" x14ac:dyDescent="0.25">
      <c r="A480" s="677"/>
      <c r="B480" s="677"/>
      <c r="C480" s="655"/>
      <c r="D480" s="655"/>
      <c r="E480" s="699"/>
      <c r="F480" s="93" t="s">
        <v>135</v>
      </c>
      <c r="G480" s="92">
        <f>H480+I480+J480+K480</f>
        <v>0</v>
      </c>
      <c r="H480" s="95">
        <v>0</v>
      </c>
      <c r="I480" s="90">
        <v>0</v>
      </c>
      <c r="J480" s="163">
        <v>0</v>
      </c>
      <c r="K480" s="95">
        <v>0</v>
      </c>
      <c r="L480" s="410" t="s">
        <v>149</v>
      </c>
      <c r="M480" s="265" t="s">
        <v>149</v>
      </c>
      <c r="N480" s="265" t="s">
        <v>149</v>
      </c>
      <c r="O480" s="265" t="s">
        <v>149</v>
      </c>
      <c r="P480" s="265" t="s">
        <v>149</v>
      </c>
    </row>
    <row r="481" spans="1:16" ht="22.5" hidden="1" x14ac:dyDescent="0.25">
      <c r="A481" s="677"/>
      <c r="B481" s="677"/>
      <c r="C481" s="655"/>
      <c r="D481" s="655"/>
      <c r="E481" s="699"/>
      <c r="F481" s="93" t="s">
        <v>203</v>
      </c>
      <c r="G481" s="92">
        <v>0</v>
      </c>
      <c r="H481" s="95" t="s">
        <v>149</v>
      </c>
      <c r="I481" s="90">
        <v>0</v>
      </c>
      <c r="J481" s="163">
        <v>0</v>
      </c>
      <c r="K481" s="95">
        <v>0</v>
      </c>
      <c r="L481" s="410" t="s">
        <v>149</v>
      </c>
      <c r="M481" s="265" t="s">
        <v>149</v>
      </c>
      <c r="N481" s="265" t="s">
        <v>149</v>
      </c>
      <c r="O481" s="265" t="s">
        <v>149</v>
      </c>
      <c r="P481" s="265" t="s">
        <v>149</v>
      </c>
    </row>
    <row r="482" spans="1:16" ht="22.5" hidden="1" x14ac:dyDescent="0.25">
      <c r="A482" s="678"/>
      <c r="B482" s="678"/>
      <c r="C482" s="656"/>
      <c r="D482" s="656"/>
      <c r="E482" s="700"/>
      <c r="F482" s="93" t="s">
        <v>99</v>
      </c>
      <c r="G482" s="92">
        <f>H482</f>
        <v>0</v>
      </c>
      <c r="H482" s="95">
        <v>0</v>
      </c>
      <c r="I482" s="166" t="s">
        <v>149</v>
      </c>
      <c r="J482" s="161" t="s">
        <v>149</v>
      </c>
      <c r="K482" s="265" t="s">
        <v>149</v>
      </c>
      <c r="L482" s="410" t="s">
        <v>149</v>
      </c>
      <c r="M482" s="265" t="s">
        <v>149</v>
      </c>
      <c r="N482" s="265" t="s">
        <v>149</v>
      </c>
      <c r="O482" s="265" t="s">
        <v>149</v>
      </c>
      <c r="P482" s="265" t="s">
        <v>149</v>
      </c>
    </row>
    <row r="483" spans="1:16" hidden="1" x14ac:dyDescent="0.25">
      <c r="A483" s="676" t="s">
        <v>76</v>
      </c>
      <c r="B483" s="676">
        <v>3</v>
      </c>
      <c r="C483" s="654" t="s">
        <v>15</v>
      </c>
      <c r="D483" s="676" t="s">
        <v>18</v>
      </c>
      <c r="E483" s="698" t="s">
        <v>202</v>
      </c>
      <c r="F483" s="93" t="s">
        <v>100</v>
      </c>
      <c r="G483" s="92">
        <f>H483+I483+J483+K483</f>
        <v>0</v>
      </c>
      <c r="H483" s="95">
        <v>0</v>
      </c>
      <c r="I483" s="90">
        <v>0</v>
      </c>
      <c r="J483" s="163">
        <v>0</v>
      </c>
      <c r="K483" s="95">
        <v>0</v>
      </c>
      <c r="L483" s="410" t="s">
        <v>149</v>
      </c>
      <c r="M483" s="265" t="s">
        <v>149</v>
      </c>
      <c r="N483" s="265" t="s">
        <v>149</v>
      </c>
      <c r="O483" s="265" t="s">
        <v>149</v>
      </c>
      <c r="P483" s="265" t="s">
        <v>149</v>
      </c>
    </row>
    <row r="484" spans="1:16" ht="22.5" hidden="1" x14ac:dyDescent="0.25">
      <c r="A484" s="677"/>
      <c r="B484" s="677"/>
      <c r="C484" s="655"/>
      <c r="D484" s="677"/>
      <c r="E484" s="699"/>
      <c r="F484" s="93" t="s">
        <v>135</v>
      </c>
      <c r="G484" s="92">
        <f>H484+I484+J484+K484</f>
        <v>0</v>
      </c>
      <c r="H484" s="95">
        <v>0</v>
      </c>
      <c r="I484" s="90">
        <v>0</v>
      </c>
      <c r="J484" s="163">
        <v>0</v>
      </c>
      <c r="K484" s="95">
        <v>0</v>
      </c>
      <c r="L484" s="410" t="s">
        <v>149</v>
      </c>
      <c r="M484" s="265" t="s">
        <v>149</v>
      </c>
      <c r="N484" s="265" t="s">
        <v>149</v>
      </c>
      <c r="O484" s="265" t="s">
        <v>149</v>
      </c>
      <c r="P484" s="265" t="s">
        <v>149</v>
      </c>
    </row>
    <row r="485" spans="1:16" ht="22.5" hidden="1" x14ac:dyDescent="0.25">
      <c r="A485" s="677"/>
      <c r="B485" s="677"/>
      <c r="C485" s="655"/>
      <c r="D485" s="677"/>
      <c r="E485" s="699"/>
      <c r="F485" s="93" t="s">
        <v>203</v>
      </c>
      <c r="G485" s="92">
        <v>0</v>
      </c>
      <c r="H485" s="95" t="s">
        <v>149</v>
      </c>
      <c r="I485" s="90">
        <v>0</v>
      </c>
      <c r="J485" s="163">
        <v>0</v>
      </c>
      <c r="K485" s="95">
        <v>0</v>
      </c>
      <c r="L485" s="410" t="s">
        <v>149</v>
      </c>
      <c r="M485" s="265" t="s">
        <v>149</v>
      </c>
      <c r="N485" s="265" t="s">
        <v>149</v>
      </c>
      <c r="O485" s="265" t="s">
        <v>149</v>
      </c>
      <c r="P485" s="265" t="s">
        <v>149</v>
      </c>
    </row>
    <row r="486" spans="1:16" ht="24" hidden="1" customHeight="1" x14ac:dyDescent="0.25">
      <c r="A486" s="678"/>
      <c r="B486" s="678"/>
      <c r="C486" s="656"/>
      <c r="D486" s="678"/>
      <c r="E486" s="700"/>
      <c r="F486" s="93" t="s">
        <v>99</v>
      </c>
      <c r="G486" s="92">
        <f>H486</f>
        <v>0</v>
      </c>
      <c r="H486" s="95">
        <v>0</v>
      </c>
      <c r="I486" s="166" t="s">
        <v>149</v>
      </c>
      <c r="J486" s="161" t="s">
        <v>149</v>
      </c>
      <c r="K486" s="265" t="s">
        <v>149</v>
      </c>
      <c r="L486" s="410" t="s">
        <v>149</v>
      </c>
      <c r="M486" s="265" t="s">
        <v>149</v>
      </c>
      <c r="N486" s="265" t="s">
        <v>149</v>
      </c>
      <c r="O486" s="265" t="s">
        <v>149</v>
      </c>
      <c r="P486" s="265" t="s">
        <v>149</v>
      </c>
    </row>
    <row r="487" spans="1:16" hidden="1" x14ac:dyDescent="0.25">
      <c r="A487" s="676">
        <v>39</v>
      </c>
      <c r="B487" s="676">
        <v>3</v>
      </c>
      <c r="C487" s="654" t="s">
        <v>15</v>
      </c>
      <c r="D487" s="654" t="s">
        <v>25</v>
      </c>
      <c r="E487" s="698" t="s">
        <v>312</v>
      </c>
      <c r="F487" s="93" t="s">
        <v>100</v>
      </c>
      <c r="G487" s="92">
        <f>H487+I487+J487+K487</f>
        <v>0</v>
      </c>
      <c r="H487" s="95">
        <v>0</v>
      </c>
      <c r="I487" s="90">
        <v>0</v>
      </c>
      <c r="J487" s="163">
        <v>0</v>
      </c>
      <c r="K487" s="95">
        <v>0</v>
      </c>
      <c r="L487" s="410" t="s">
        <v>149</v>
      </c>
      <c r="M487" s="265" t="s">
        <v>149</v>
      </c>
      <c r="N487" s="265" t="s">
        <v>149</v>
      </c>
      <c r="O487" s="265" t="s">
        <v>149</v>
      </c>
      <c r="P487" s="265" t="s">
        <v>149</v>
      </c>
    </row>
    <row r="488" spans="1:16" ht="22.5" hidden="1" x14ac:dyDescent="0.25">
      <c r="A488" s="677"/>
      <c r="B488" s="677"/>
      <c r="C488" s="655"/>
      <c r="D488" s="655"/>
      <c r="E488" s="699"/>
      <c r="F488" s="93" t="s">
        <v>135</v>
      </c>
      <c r="G488" s="92">
        <f>H488+I488+J488+K488</f>
        <v>0</v>
      </c>
      <c r="H488" s="95">
        <v>0</v>
      </c>
      <c r="I488" s="90">
        <v>0</v>
      </c>
      <c r="J488" s="163">
        <v>0</v>
      </c>
      <c r="K488" s="95">
        <v>0</v>
      </c>
      <c r="L488" s="410" t="s">
        <v>149</v>
      </c>
      <c r="M488" s="265" t="s">
        <v>149</v>
      </c>
      <c r="N488" s="265" t="s">
        <v>149</v>
      </c>
      <c r="O488" s="265" t="s">
        <v>149</v>
      </c>
      <c r="P488" s="265" t="s">
        <v>149</v>
      </c>
    </row>
    <row r="489" spans="1:16" ht="22.5" hidden="1" x14ac:dyDescent="0.25">
      <c r="A489" s="677"/>
      <c r="B489" s="677"/>
      <c r="C489" s="655"/>
      <c r="D489" s="655"/>
      <c r="E489" s="699"/>
      <c r="F489" s="93" t="s">
        <v>203</v>
      </c>
      <c r="G489" s="92">
        <v>0</v>
      </c>
      <c r="H489" s="95" t="s">
        <v>149</v>
      </c>
      <c r="I489" s="90">
        <v>0</v>
      </c>
      <c r="J489" s="163">
        <v>0</v>
      </c>
      <c r="K489" s="95">
        <v>0</v>
      </c>
      <c r="L489" s="410" t="s">
        <v>149</v>
      </c>
      <c r="M489" s="265" t="s">
        <v>149</v>
      </c>
      <c r="N489" s="265" t="s">
        <v>149</v>
      </c>
      <c r="O489" s="265" t="s">
        <v>149</v>
      </c>
      <c r="P489" s="265" t="s">
        <v>149</v>
      </c>
    </row>
    <row r="490" spans="1:16" ht="22.5" hidden="1" x14ac:dyDescent="0.25">
      <c r="A490" s="678"/>
      <c r="B490" s="678"/>
      <c r="C490" s="656"/>
      <c r="D490" s="656"/>
      <c r="E490" s="700"/>
      <c r="F490" s="93" t="s">
        <v>99</v>
      </c>
      <c r="G490" s="92">
        <f>H490</f>
        <v>0</v>
      </c>
      <c r="H490" s="95">
        <v>0</v>
      </c>
      <c r="I490" s="166" t="s">
        <v>149</v>
      </c>
      <c r="J490" s="161" t="s">
        <v>149</v>
      </c>
      <c r="K490" s="265" t="s">
        <v>149</v>
      </c>
      <c r="L490" s="410" t="s">
        <v>149</v>
      </c>
      <c r="M490" s="265" t="s">
        <v>149</v>
      </c>
      <c r="N490" s="265" t="s">
        <v>149</v>
      </c>
      <c r="O490" s="265" t="s">
        <v>149</v>
      </c>
      <c r="P490" s="265" t="s">
        <v>149</v>
      </c>
    </row>
    <row r="491" spans="1:16" hidden="1" x14ac:dyDescent="0.25">
      <c r="A491" s="651" t="s">
        <v>76</v>
      </c>
      <c r="B491" s="654" t="s">
        <v>147</v>
      </c>
      <c r="C491" s="654" t="s">
        <v>15</v>
      </c>
      <c r="D491" s="654" t="s">
        <v>24</v>
      </c>
      <c r="E491" s="698" t="s">
        <v>158</v>
      </c>
      <c r="F491" s="93" t="s">
        <v>100</v>
      </c>
      <c r="G491" s="92">
        <f t="shared" ref="G491:G496" si="145">H491+I491+J491+K491</f>
        <v>0</v>
      </c>
      <c r="H491" s="95">
        <v>0</v>
      </c>
      <c r="I491" s="90">
        <v>0</v>
      </c>
      <c r="J491" s="163">
        <v>0</v>
      </c>
      <c r="K491" s="95">
        <v>0</v>
      </c>
      <c r="L491" s="410" t="s">
        <v>149</v>
      </c>
      <c r="M491" s="265" t="s">
        <v>149</v>
      </c>
      <c r="N491" s="265" t="s">
        <v>149</v>
      </c>
      <c r="O491" s="265" t="s">
        <v>149</v>
      </c>
      <c r="P491" s="265" t="s">
        <v>149</v>
      </c>
    </row>
    <row r="492" spans="1:16" ht="22.5" hidden="1" x14ac:dyDescent="0.25">
      <c r="A492" s="652"/>
      <c r="B492" s="655"/>
      <c r="C492" s="655"/>
      <c r="D492" s="655"/>
      <c r="E492" s="699"/>
      <c r="F492" s="93" t="s">
        <v>135</v>
      </c>
      <c r="G492" s="92">
        <f t="shared" si="145"/>
        <v>0</v>
      </c>
      <c r="H492" s="95">
        <v>0</v>
      </c>
      <c r="I492" s="90">
        <v>0</v>
      </c>
      <c r="J492" s="163">
        <v>0</v>
      </c>
      <c r="K492" s="95">
        <v>0</v>
      </c>
      <c r="L492" s="410" t="s">
        <v>149</v>
      </c>
      <c r="M492" s="265" t="s">
        <v>149</v>
      </c>
      <c r="N492" s="265" t="s">
        <v>149</v>
      </c>
      <c r="O492" s="265" t="s">
        <v>149</v>
      </c>
      <c r="P492" s="265" t="s">
        <v>149</v>
      </c>
    </row>
    <row r="493" spans="1:16" ht="39.75" hidden="1" customHeight="1" x14ac:dyDescent="0.25">
      <c r="A493" s="653"/>
      <c r="B493" s="656"/>
      <c r="C493" s="656"/>
      <c r="D493" s="656"/>
      <c r="E493" s="700"/>
      <c r="F493" s="93" t="s">
        <v>71</v>
      </c>
      <c r="G493" s="92">
        <f t="shared" si="145"/>
        <v>0</v>
      </c>
      <c r="H493" s="95">
        <v>0</v>
      </c>
      <c r="I493" s="90">
        <v>0</v>
      </c>
      <c r="J493" s="163">
        <v>0</v>
      </c>
      <c r="K493" s="95">
        <v>0</v>
      </c>
      <c r="L493" s="410" t="s">
        <v>149</v>
      </c>
      <c r="M493" s="265" t="s">
        <v>149</v>
      </c>
      <c r="N493" s="265" t="s">
        <v>149</v>
      </c>
      <c r="O493" s="265" t="s">
        <v>149</v>
      </c>
      <c r="P493" s="265" t="s">
        <v>149</v>
      </c>
    </row>
    <row r="494" spans="1:16" hidden="1" x14ac:dyDescent="0.25">
      <c r="A494" s="676">
        <v>39</v>
      </c>
      <c r="B494" s="676">
        <v>3</v>
      </c>
      <c r="C494" s="654" t="s">
        <v>15</v>
      </c>
      <c r="D494" s="654" t="s">
        <v>13</v>
      </c>
      <c r="E494" s="688" t="s">
        <v>163</v>
      </c>
      <c r="F494" s="93" t="s">
        <v>100</v>
      </c>
      <c r="G494" s="92">
        <f t="shared" si="145"/>
        <v>0</v>
      </c>
      <c r="H494" s="95">
        <v>0</v>
      </c>
      <c r="I494" s="90">
        <v>0</v>
      </c>
      <c r="J494" s="163">
        <v>0</v>
      </c>
      <c r="K494" s="95">
        <v>0</v>
      </c>
      <c r="L494" s="410" t="s">
        <v>149</v>
      </c>
      <c r="M494" s="265" t="s">
        <v>149</v>
      </c>
      <c r="N494" s="265" t="s">
        <v>149</v>
      </c>
      <c r="O494" s="265" t="s">
        <v>149</v>
      </c>
      <c r="P494" s="265" t="s">
        <v>149</v>
      </c>
    </row>
    <row r="495" spans="1:16" ht="22.5" hidden="1" x14ac:dyDescent="0.25">
      <c r="A495" s="677"/>
      <c r="B495" s="677"/>
      <c r="C495" s="655"/>
      <c r="D495" s="655"/>
      <c r="E495" s="689"/>
      <c r="F495" s="93" t="s">
        <v>135</v>
      </c>
      <c r="G495" s="92">
        <f t="shared" si="145"/>
        <v>0</v>
      </c>
      <c r="H495" s="95">
        <v>0</v>
      </c>
      <c r="I495" s="90">
        <v>0</v>
      </c>
      <c r="J495" s="163">
        <v>0</v>
      </c>
      <c r="K495" s="95">
        <v>0</v>
      </c>
      <c r="L495" s="410" t="s">
        <v>149</v>
      </c>
      <c r="M495" s="265" t="s">
        <v>149</v>
      </c>
      <c r="N495" s="265" t="s">
        <v>149</v>
      </c>
      <c r="O495" s="265" t="s">
        <v>149</v>
      </c>
      <c r="P495" s="265" t="s">
        <v>149</v>
      </c>
    </row>
    <row r="496" spans="1:16" ht="22.5" hidden="1" x14ac:dyDescent="0.25">
      <c r="A496" s="677"/>
      <c r="B496" s="677"/>
      <c r="C496" s="655"/>
      <c r="D496" s="655"/>
      <c r="E496" s="689"/>
      <c r="F496" s="93" t="s">
        <v>71</v>
      </c>
      <c r="G496" s="92">
        <f t="shared" si="145"/>
        <v>0</v>
      </c>
      <c r="H496" s="95">
        <v>0</v>
      </c>
      <c r="I496" s="90">
        <v>0</v>
      </c>
      <c r="J496" s="163">
        <v>0</v>
      </c>
      <c r="K496" s="95">
        <v>0</v>
      </c>
      <c r="L496" s="410" t="s">
        <v>149</v>
      </c>
      <c r="M496" s="265" t="s">
        <v>149</v>
      </c>
      <c r="N496" s="265" t="s">
        <v>149</v>
      </c>
      <c r="O496" s="265" t="s">
        <v>149</v>
      </c>
      <c r="P496" s="265" t="s">
        <v>149</v>
      </c>
    </row>
    <row r="497" spans="1:16" ht="22.5" hidden="1" x14ac:dyDescent="0.25">
      <c r="A497" s="677"/>
      <c r="B497" s="677"/>
      <c r="C497" s="655"/>
      <c r="D497" s="655"/>
      <c r="E497" s="689"/>
      <c r="F497" s="93" t="s">
        <v>188</v>
      </c>
      <c r="G497" s="92">
        <v>0</v>
      </c>
      <c r="H497" s="95" t="s">
        <v>149</v>
      </c>
      <c r="I497" s="90">
        <v>0</v>
      </c>
      <c r="J497" s="163">
        <v>0</v>
      </c>
      <c r="K497" s="95">
        <v>0</v>
      </c>
      <c r="L497" s="410" t="s">
        <v>149</v>
      </c>
      <c r="M497" s="265" t="s">
        <v>149</v>
      </c>
      <c r="N497" s="265" t="s">
        <v>149</v>
      </c>
      <c r="O497" s="265" t="s">
        <v>149</v>
      </c>
      <c r="P497" s="265" t="s">
        <v>149</v>
      </c>
    </row>
    <row r="498" spans="1:16" ht="22.5" hidden="1" x14ac:dyDescent="0.25">
      <c r="A498" s="678"/>
      <c r="B498" s="678"/>
      <c r="C498" s="656"/>
      <c r="D498" s="656"/>
      <c r="E498" s="690"/>
      <c r="F498" s="93" t="s">
        <v>99</v>
      </c>
      <c r="G498" s="92">
        <f>H498</f>
        <v>0</v>
      </c>
      <c r="H498" s="95">
        <v>0</v>
      </c>
      <c r="I498" s="166" t="s">
        <v>149</v>
      </c>
      <c r="J498" s="161" t="s">
        <v>149</v>
      </c>
      <c r="K498" s="265" t="s">
        <v>149</v>
      </c>
      <c r="L498" s="410" t="s">
        <v>149</v>
      </c>
      <c r="M498" s="265" t="s">
        <v>149</v>
      </c>
      <c r="N498" s="265" t="s">
        <v>149</v>
      </c>
      <c r="O498" s="265" t="s">
        <v>149</v>
      </c>
      <c r="P498" s="265" t="s">
        <v>149</v>
      </c>
    </row>
    <row r="499" spans="1:16" hidden="1" x14ac:dyDescent="0.25">
      <c r="A499" s="651" t="s">
        <v>76</v>
      </c>
      <c r="B499" s="654" t="s">
        <v>147</v>
      </c>
      <c r="C499" s="654" t="s">
        <v>15</v>
      </c>
      <c r="D499" s="654" t="s">
        <v>26</v>
      </c>
      <c r="E499" s="688" t="s">
        <v>198</v>
      </c>
      <c r="F499" s="93" t="s">
        <v>100</v>
      </c>
      <c r="G499" s="92">
        <f t="shared" ref="G499:G504" si="146">I499+J499+K499</f>
        <v>0</v>
      </c>
      <c r="H499" s="95" t="s">
        <v>149</v>
      </c>
      <c r="I499" s="90">
        <v>0</v>
      </c>
      <c r="J499" s="163">
        <v>0</v>
      </c>
      <c r="K499" s="95">
        <v>0</v>
      </c>
      <c r="L499" s="410" t="s">
        <v>149</v>
      </c>
      <c r="M499" s="265" t="s">
        <v>149</v>
      </c>
      <c r="N499" s="265" t="s">
        <v>149</v>
      </c>
      <c r="O499" s="265" t="s">
        <v>149</v>
      </c>
      <c r="P499" s="265" t="s">
        <v>149</v>
      </c>
    </row>
    <row r="500" spans="1:16" ht="22.5" hidden="1" x14ac:dyDescent="0.25">
      <c r="A500" s="652"/>
      <c r="B500" s="655"/>
      <c r="C500" s="655"/>
      <c r="D500" s="655"/>
      <c r="E500" s="689"/>
      <c r="F500" s="93" t="s">
        <v>135</v>
      </c>
      <c r="G500" s="92">
        <f t="shared" si="146"/>
        <v>0</v>
      </c>
      <c r="H500" s="95" t="s">
        <v>149</v>
      </c>
      <c r="I500" s="90">
        <v>0</v>
      </c>
      <c r="J500" s="163">
        <v>0</v>
      </c>
      <c r="K500" s="95">
        <v>0</v>
      </c>
      <c r="L500" s="410" t="s">
        <v>149</v>
      </c>
      <c r="M500" s="265" t="s">
        <v>149</v>
      </c>
      <c r="N500" s="265" t="s">
        <v>149</v>
      </c>
      <c r="O500" s="265" t="s">
        <v>149</v>
      </c>
      <c r="P500" s="265" t="s">
        <v>149</v>
      </c>
    </row>
    <row r="501" spans="1:16" ht="60" hidden="1" customHeight="1" x14ac:dyDescent="0.25">
      <c r="A501" s="653"/>
      <c r="B501" s="656"/>
      <c r="C501" s="656"/>
      <c r="D501" s="656"/>
      <c r="E501" s="690"/>
      <c r="F501" s="93" t="s">
        <v>203</v>
      </c>
      <c r="G501" s="92">
        <f t="shared" si="146"/>
        <v>0</v>
      </c>
      <c r="H501" s="95" t="s">
        <v>149</v>
      </c>
      <c r="I501" s="90">
        <v>0</v>
      </c>
      <c r="J501" s="163">
        <v>0</v>
      </c>
      <c r="K501" s="95">
        <v>0</v>
      </c>
      <c r="L501" s="410" t="s">
        <v>149</v>
      </c>
      <c r="M501" s="265" t="s">
        <v>149</v>
      </c>
      <c r="N501" s="265" t="s">
        <v>149</v>
      </c>
      <c r="O501" s="265" t="s">
        <v>149</v>
      </c>
      <c r="P501" s="265" t="s">
        <v>149</v>
      </c>
    </row>
    <row r="502" spans="1:16" ht="27.75" hidden="1" customHeight="1" x14ac:dyDescent="0.25">
      <c r="A502" s="651" t="s">
        <v>76</v>
      </c>
      <c r="B502" s="654" t="s">
        <v>147</v>
      </c>
      <c r="C502" s="654" t="s">
        <v>15</v>
      </c>
      <c r="D502" s="654" t="s">
        <v>27</v>
      </c>
      <c r="E502" s="688" t="s">
        <v>313</v>
      </c>
      <c r="F502" s="93" t="s">
        <v>100</v>
      </c>
      <c r="G502" s="92">
        <f t="shared" si="146"/>
        <v>0</v>
      </c>
      <c r="H502" s="95" t="s">
        <v>149</v>
      </c>
      <c r="I502" s="90">
        <v>0</v>
      </c>
      <c r="J502" s="163">
        <v>0</v>
      </c>
      <c r="K502" s="95">
        <v>0</v>
      </c>
      <c r="L502" s="410" t="s">
        <v>149</v>
      </c>
      <c r="M502" s="265" t="s">
        <v>149</v>
      </c>
      <c r="N502" s="265" t="s">
        <v>149</v>
      </c>
      <c r="O502" s="265" t="s">
        <v>149</v>
      </c>
      <c r="P502" s="265" t="s">
        <v>149</v>
      </c>
    </row>
    <row r="503" spans="1:16" ht="36.75" hidden="1" customHeight="1" x14ac:dyDescent="0.25">
      <c r="A503" s="652"/>
      <c r="B503" s="655"/>
      <c r="C503" s="655"/>
      <c r="D503" s="655"/>
      <c r="E503" s="689"/>
      <c r="F503" s="93" t="s">
        <v>135</v>
      </c>
      <c r="G503" s="92">
        <f t="shared" si="146"/>
        <v>0</v>
      </c>
      <c r="H503" s="95" t="s">
        <v>149</v>
      </c>
      <c r="I503" s="90">
        <v>0</v>
      </c>
      <c r="J503" s="163">
        <v>0</v>
      </c>
      <c r="K503" s="95">
        <v>0</v>
      </c>
      <c r="L503" s="410" t="s">
        <v>149</v>
      </c>
      <c r="M503" s="265" t="s">
        <v>149</v>
      </c>
      <c r="N503" s="265" t="s">
        <v>149</v>
      </c>
      <c r="O503" s="265" t="s">
        <v>149</v>
      </c>
      <c r="P503" s="265" t="s">
        <v>149</v>
      </c>
    </row>
    <row r="504" spans="1:16" ht="52.5" hidden="1" customHeight="1" x14ac:dyDescent="0.25">
      <c r="A504" s="653"/>
      <c r="B504" s="656"/>
      <c r="C504" s="656"/>
      <c r="D504" s="656"/>
      <c r="E504" s="690"/>
      <c r="F504" s="93" t="s">
        <v>203</v>
      </c>
      <c r="G504" s="92">
        <f t="shared" si="146"/>
        <v>0</v>
      </c>
      <c r="H504" s="95" t="s">
        <v>149</v>
      </c>
      <c r="I504" s="90">
        <v>0</v>
      </c>
      <c r="J504" s="163">
        <v>0</v>
      </c>
      <c r="K504" s="95">
        <v>0</v>
      </c>
      <c r="L504" s="410" t="s">
        <v>149</v>
      </c>
      <c r="M504" s="265" t="s">
        <v>149</v>
      </c>
      <c r="N504" s="265" t="s">
        <v>149</v>
      </c>
      <c r="O504" s="265" t="s">
        <v>149</v>
      </c>
      <c r="P504" s="265" t="s">
        <v>149</v>
      </c>
    </row>
    <row r="505" spans="1:16" s="165" customFormat="1" ht="26.25" hidden="1" customHeight="1" x14ac:dyDescent="0.25">
      <c r="A505" s="651" t="s">
        <v>76</v>
      </c>
      <c r="B505" s="654" t="s">
        <v>147</v>
      </c>
      <c r="C505" s="654" t="s">
        <v>15</v>
      </c>
      <c r="D505" s="654" t="s">
        <v>48</v>
      </c>
      <c r="E505" s="688" t="s">
        <v>200</v>
      </c>
      <c r="F505" s="93" t="s">
        <v>100</v>
      </c>
      <c r="G505" s="92">
        <f t="shared" ref="G505:G513" si="147">I505+J505+K505</f>
        <v>0</v>
      </c>
      <c r="H505" s="95" t="s">
        <v>149</v>
      </c>
      <c r="I505" s="90">
        <v>0</v>
      </c>
      <c r="J505" s="163">
        <v>0</v>
      </c>
      <c r="K505" s="95">
        <v>0</v>
      </c>
      <c r="L505" s="410" t="s">
        <v>149</v>
      </c>
      <c r="M505" s="265" t="s">
        <v>149</v>
      </c>
      <c r="N505" s="265" t="s">
        <v>149</v>
      </c>
      <c r="O505" s="265" t="s">
        <v>149</v>
      </c>
      <c r="P505" s="265" t="s">
        <v>149</v>
      </c>
    </row>
    <row r="506" spans="1:16" s="165" customFormat="1" ht="41.25" hidden="1" customHeight="1" x14ac:dyDescent="0.25">
      <c r="A506" s="652"/>
      <c r="B506" s="655"/>
      <c r="C506" s="655"/>
      <c r="D506" s="655"/>
      <c r="E506" s="689"/>
      <c r="F506" s="93" t="s">
        <v>135</v>
      </c>
      <c r="G506" s="92">
        <f t="shared" si="147"/>
        <v>0</v>
      </c>
      <c r="H506" s="95" t="s">
        <v>149</v>
      </c>
      <c r="I506" s="90">
        <v>0</v>
      </c>
      <c r="J506" s="163">
        <v>0</v>
      </c>
      <c r="K506" s="95">
        <v>0</v>
      </c>
      <c r="L506" s="410" t="s">
        <v>149</v>
      </c>
      <c r="M506" s="265" t="s">
        <v>149</v>
      </c>
      <c r="N506" s="265" t="s">
        <v>149</v>
      </c>
      <c r="O506" s="265" t="s">
        <v>149</v>
      </c>
      <c r="P506" s="265" t="s">
        <v>149</v>
      </c>
    </row>
    <row r="507" spans="1:16" s="165" customFormat="1" ht="115.5" hidden="1" customHeight="1" x14ac:dyDescent="0.25">
      <c r="A507" s="653"/>
      <c r="B507" s="656"/>
      <c r="C507" s="656"/>
      <c r="D507" s="656"/>
      <c r="E507" s="690"/>
      <c r="F507" s="93" t="s">
        <v>203</v>
      </c>
      <c r="G507" s="92">
        <f t="shared" si="147"/>
        <v>0</v>
      </c>
      <c r="H507" s="95" t="s">
        <v>149</v>
      </c>
      <c r="I507" s="90">
        <v>0</v>
      </c>
      <c r="J507" s="163">
        <v>0</v>
      </c>
      <c r="K507" s="95">
        <v>0</v>
      </c>
      <c r="L507" s="410" t="s">
        <v>149</v>
      </c>
      <c r="M507" s="265" t="s">
        <v>149</v>
      </c>
      <c r="N507" s="265" t="s">
        <v>149</v>
      </c>
      <c r="O507" s="265" t="s">
        <v>149</v>
      </c>
      <c r="P507" s="265" t="s">
        <v>149</v>
      </c>
    </row>
    <row r="508" spans="1:16" ht="61.5" hidden="1" customHeight="1" x14ac:dyDescent="0.25">
      <c r="A508" s="651" t="s">
        <v>76</v>
      </c>
      <c r="B508" s="654" t="s">
        <v>147</v>
      </c>
      <c r="C508" s="654" t="s">
        <v>15</v>
      </c>
      <c r="D508" s="654" t="s">
        <v>168</v>
      </c>
      <c r="E508" s="688" t="s">
        <v>314</v>
      </c>
      <c r="F508" s="93" t="s">
        <v>100</v>
      </c>
      <c r="G508" s="92">
        <f t="shared" si="147"/>
        <v>0</v>
      </c>
      <c r="H508" s="95" t="s">
        <v>149</v>
      </c>
      <c r="I508" s="90">
        <v>0</v>
      </c>
      <c r="J508" s="163">
        <v>0</v>
      </c>
      <c r="K508" s="95">
        <v>0</v>
      </c>
      <c r="L508" s="410" t="s">
        <v>149</v>
      </c>
      <c r="M508" s="265" t="s">
        <v>149</v>
      </c>
      <c r="N508" s="265" t="s">
        <v>149</v>
      </c>
      <c r="O508" s="265" t="s">
        <v>149</v>
      </c>
      <c r="P508" s="265" t="s">
        <v>149</v>
      </c>
    </row>
    <row r="509" spans="1:16" ht="66" hidden="1" customHeight="1" x14ac:dyDescent="0.25">
      <c r="A509" s="652"/>
      <c r="B509" s="655"/>
      <c r="C509" s="655"/>
      <c r="D509" s="655"/>
      <c r="E509" s="689"/>
      <c r="F509" s="93" t="s">
        <v>135</v>
      </c>
      <c r="G509" s="92">
        <f t="shared" si="147"/>
        <v>0</v>
      </c>
      <c r="H509" s="95" t="s">
        <v>149</v>
      </c>
      <c r="I509" s="90">
        <v>0</v>
      </c>
      <c r="J509" s="163">
        <v>0</v>
      </c>
      <c r="K509" s="95">
        <v>0</v>
      </c>
      <c r="L509" s="410" t="s">
        <v>149</v>
      </c>
      <c r="M509" s="265" t="s">
        <v>149</v>
      </c>
      <c r="N509" s="265" t="s">
        <v>149</v>
      </c>
      <c r="O509" s="265" t="s">
        <v>149</v>
      </c>
      <c r="P509" s="265" t="s">
        <v>149</v>
      </c>
    </row>
    <row r="510" spans="1:16" ht="124.5" hidden="1" customHeight="1" x14ac:dyDescent="0.25">
      <c r="A510" s="653"/>
      <c r="B510" s="656"/>
      <c r="C510" s="656"/>
      <c r="D510" s="656"/>
      <c r="E510" s="690"/>
      <c r="F510" s="93" t="s">
        <v>203</v>
      </c>
      <c r="G510" s="92">
        <f t="shared" si="147"/>
        <v>0</v>
      </c>
      <c r="H510" s="95" t="s">
        <v>149</v>
      </c>
      <c r="I510" s="90">
        <v>0</v>
      </c>
      <c r="J510" s="163">
        <v>0</v>
      </c>
      <c r="K510" s="95">
        <v>0</v>
      </c>
      <c r="L510" s="410" t="s">
        <v>149</v>
      </c>
      <c r="M510" s="265" t="s">
        <v>149</v>
      </c>
      <c r="N510" s="265" t="s">
        <v>149</v>
      </c>
      <c r="O510" s="265" t="s">
        <v>149</v>
      </c>
      <c r="P510" s="265" t="s">
        <v>149</v>
      </c>
    </row>
    <row r="511" spans="1:16" ht="21" hidden="1" customHeight="1" x14ac:dyDescent="0.25">
      <c r="A511" s="651" t="s">
        <v>76</v>
      </c>
      <c r="B511" s="654" t="s">
        <v>147</v>
      </c>
      <c r="C511" s="654" t="s">
        <v>15</v>
      </c>
      <c r="D511" s="654" t="s">
        <v>225</v>
      </c>
      <c r="E511" s="688" t="s">
        <v>201</v>
      </c>
      <c r="F511" s="93" t="s">
        <v>100</v>
      </c>
      <c r="G511" s="92">
        <f t="shared" si="147"/>
        <v>0</v>
      </c>
      <c r="H511" s="95" t="s">
        <v>149</v>
      </c>
      <c r="I511" s="90">
        <v>0</v>
      </c>
      <c r="J511" s="163">
        <v>0</v>
      </c>
      <c r="K511" s="95">
        <v>0</v>
      </c>
      <c r="L511" s="410" t="s">
        <v>149</v>
      </c>
      <c r="M511" s="265" t="s">
        <v>149</v>
      </c>
      <c r="N511" s="265" t="s">
        <v>149</v>
      </c>
      <c r="O511" s="265" t="s">
        <v>149</v>
      </c>
      <c r="P511" s="265" t="s">
        <v>149</v>
      </c>
    </row>
    <row r="512" spans="1:16" ht="21.75" hidden="1" customHeight="1" x14ac:dyDescent="0.25">
      <c r="A512" s="652"/>
      <c r="B512" s="655"/>
      <c r="C512" s="655"/>
      <c r="D512" s="655"/>
      <c r="E512" s="689"/>
      <c r="F512" s="93" t="s">
        <v>135</v>
      </c>
      <c r="G512" s="92">
        <f t="shared" si="147"/>
        <v>0</v>
      </c>
      <c r="H512" s="95" t="s">
        <v>149</v>
      </c>
      <c r="I512" s="90">
        <v>0</v>
      </c>
      <c r="J512" s="163">
        <v>0</v>
      </c>
      <c r="K512" s="95">
        <v>0</v>
      </c>
      <c r="L512" s="410" t="s">
        <v>149</v>
      </c>
      <c r="M512" s="265" t="s">
        <v>149</v>
      </c>
      <c r="N512" s="265" t="s">
        <v>149</v>
      </c>
      <c r="O512" s="265" t="s">
        <v>149</v>
      </c>
      <c r="P512" s="265" t="s">
        <v>149</v>
      </c>
    </row>
    <row r="513" spans="1:16" ht="26.25" hidden="1" customHeight="1" x14ac:dyDescent="0.25">
      <c r="A513" s="653"/>
      <c r="B513" s="656"/>
      <c r="C513" s="656"/>
      <c r="D513" s="656"/>
      <c r="E513" s="690"/>
      <c r="F513" s="93" t="s">
        <v>203</v>
      </c>
      <c r="G513" s="92">
        <f t="shared" si="147"/>
        <v>0</v>
      </c>
      <c r="H513" s="95" t="s">
        <v>149</v>
      </c>
      <c r="I513" s="90">
        <v>0</v>
      </c>
      <c r="J513" s="163">
        <v>0</v>
      </c>
      <c r="K513" s="95">
        <v>0</v>
      </c>
      <c r="L513" s="410" t="s">
        <v>149</v>
      </c>
      <c r="M513" s="265" t="s">
        <v>149</v>
      </c>
      <c r="N513" s="265" t="s">
        <v>149</v>
      </c>
      <c r="O513" s="265" t="s">
        <v>149</v>
      </c>
      <c r="P513" s="265" t="s">
        <v>149</v>
      </c>
    </row>
    <row r="514" spans="1:16" ht="33" hidden="1" customHeight="1" x14ac:dyDescent="0.25">
      <c r="A514" s="4" t="s">
        <v>76</v>
      </c>
      <c r="B514" s="5" t="s">
        <v>147</v>
      </c>
      <c r="C514" s="5" t="s">
        <v>16</v>
      </c>
      <c r="D514" s="4"/>
      <c r="E514" s="703" t="s">
        <v>231</v>
      </c>
      <c r="F514" s="672"/>
      <c r="G514" s="92">
        <f>H514+I514+J514+K514</f>
        <v>1614.9099999999999</v>
      </c>
      <c r="H514" s="92">
        <f>SUM(H515,H519,H522,H525,)</f>
        <v>0</v>
      </c>
      <c r="I514" s="92">
        <f>SUM(I515,I519,I522,I525,)</f>
        <v>869.87</v>
      </c>
      <c r="J514" s="127">
        <f>SUM(J515,J519,J522,J525,)</f>
        <v>669.04</v>
      </c>
      <c r="K514" s="92">
        <f>SUM(K515,K519,K522,K525,)</f>
        <v>76</v>
      </c>
      <c r="L514" s="413" t="s">
        <v>149</v>
      </c>
      <c r="M514" s="269" t="s">
        <v>149</v>
      </c>
      <c r="N514" s="269" t="s">
        <v>149</v>
      </c>
      <c r="O514" s="269" t="s">
        <v>149</v>
      </c>
      <c r="P514" s="269" t="s">
        <v>149</v>
      </c>
    </row>
    <row r="515" spans="1:16" hidden="1" x14ac:dyDescent="0.25">
      <c r="A515" s="651" t="s">
        <v>76</v>
      </c>
      <c r="B515" s="654" t="s">
        <v>147</v>
      </c>
      <c r="C515" s="654" t="s">
        <v>16</v>
      </c>
      <c r="D515" s="654" t="s">
        <v>15</v>
      </c>
      <c r="E515" s="698" t="s">
        <v>153</v>
      </c>
      <c r="F515" s="93" t="s">
        <v>100</v>
      </c>
      <c r="G515" s="92">
        <f>H515+I515+J515+K515</f>
        <v>0</v>
      </c>
      <c r="H515" s="95">
        <v>0</v>
      </c>
      <c r="I515" s="90">
        <v>0</v>
      </c>
      <c r="J515" s="163">
        <v>0</v>
      </c>
      <c r="K515" s="95">
        <v>0</v>
      </c>
      <c r="L515" s="410" t="s">
        <v>149</v>
      </c>
      <c r="M515" s="265" t="s">
        <v>149</v>
      </c>
      <c r="N515" s="265" t="s">
        <v>149</v>
      </c>
      <c r="O515" s="265" t="s">
        <v>149</v>
      </c>
      <c r="P515" s="265" t="s">
        <v>149</v>
      </c>
    </row>
    <row r="516" spans="1:16" ht="22.5" hidden="1" x14ac:dyDescent="0.25">
      <c r="A516" s="652"/>
      <c r="B516" s="655"/>
      <c r="C516" s="655"/>
      <c r="D516" s="655"/>
      <c r="E516" s="699"/>
      <c r="F516" s="93" t="s">
        <v>135</v>
      </c>
      <c r="G516" s="92">
        <f>H516+I516+J516+K516</f>
        <v>0</v>
      </c>
      <c r="H516" s="95">
        <v>0</v>
      </c>
      <c r="I516" s="90">
        <v>0</v>
      </c>
      <c r="J516" s="163">
        <v>0</v>
      </c>
      <c r="K516" s="95">
        <v>0</v>
      </c>
      <c r="L516" s="410" t="s">
        <v>149</v>
      </c>
      <c r="M516" s="265" t="s">
        <v>149</v>
      </c>
      <c r="N516" s="265" t="s">
        <v>149</v>
      </c>
      <c r="O516" s="265" t="s">
        <v>149</v>
      </c>
      <c r="P516" s="265" t="s">
        <v>149</v>
      </c>
    </row>
    <row r="517" spans="1:16" ht="22.5" hidden="1" x14ac:dyDescent="0.25">
      <c r="A517" s="652"/>
      <c r="B517" s="655"/>
      <c r="C517" s="655"/>
      <c r="D517" s="655"/>
      <c r="E517" s="699"/>
      <c r="F517" s="93" t="s">
        <v>188</v>
      </c>
      <c r="G517" s="92">
        <f>I517+J517+K517</f>
        <v>0</v>
      </c>
      <c r="H517" s="95" t="s">
        <v>149</v>
      </c>
      <c r="I517" s="90">
        <v>0</v>
      </c>
      <c r="J517" s="163">
        <v>0</v>
      </c>
      <c r="K517" s="95">
        <v>0</v>
      </c>
      <c r="L517" s="410" t="s">
        <v>149</v>
      </c>
      <c r="M517" s="265" t="s">
        <v>149</v>
      </c>
      <c r="N517" s="265" t="s">
        <v>149</v>
      </c>
      <c r="O517" s="265" t="s">
        <v>149</v>
      </c>
      <c r="P517" s="265" t="s">
        <v>149</v>
      </c>
    </row>
    <row r="518" spans="1:16" ht="22.5" hidden="1" x14ac:dyDescent="0.25">
      <c r="A518" s="653"/>
      <c r="B518" s="656"/>
      <c r="C518" s="656"/>
      <c r="D518" s="656"/>
      <c r="E518" s="700"/>
      <c r="F518" s="93" t="s">
        <v>99</v>
      </c>
      <c r="G518" s="92">
        <f>H518</f>
        <v>0</v>
      </c>
      <c r="H518" s="95">
        <v>0</v>
      </c>
      <c r="I518" s="166" t="s">
        <v>149</v>
      </c>
      <c r="J518" s="161" t="s">
        <v>149</v>
      </c>
      <c r="K518" s="265" t="s">
        <v>149</v>
      </c>
      <c r="L518" s="410" t="s">
        <v>149</v>
      </c>
      <c r="M518" s="265" t="s">
        <v>149</v>
      </c>
      <c r="N518" s="265" t="s">
        <v>149</v>
      </c>
      <c r="O518" s="265" t="s">
        <v>149</v>
      </c>
      <c r="P518" s="265" t="s">
        <v>149</v>
      </c>
    </row>
    <row r="519" spans="1:16" hidden="1" x14ac:dyDescent="0.25">
      <c r="A519" s="651" t="s">
        <v>76</v>
      </c>
      <c r="B519" s="654" t="s">
        <v>147</v>
      </c>
      <c r="C519" s="654" t="s">
        <v>16</v>
      </c>
      <c r="D519" s="654" t="s">
        <v>16</v>
      </c>
      <c r="E519" s="698" t="s">
        <v>154</v>
      </c>
      <c r="F519" s="93" t="s">
        <v>100</v>
      </c>
      <c r="G519" s="92">
        <f t="shared" ref="G519:G546" si="148">H519+I519+J519+K519</f>
        <v>0</v>
      </c>
      <c r="H519" s="95">
        <v>0</v>
      </c>
      <c r="I519" s="90">
        <v>0</v>
      </c>
      <c r="J519" s="163">
        <v>0</v>
      </c>
      <c r="K519" s="95">
        <v>0</v>
      </c>
      <c r="L519" s="410" t="s">
        <v>149</v>
      </c>
      <c r="M519" s="265" t="s">
        <v>149</v>
      </c>
      <c r="N519" s="265" t="s">
        <v>149</v>
      </c>
      <c r="O519" s="265" t="s">
        <v>149</v>
      </c>
      <c r="P519" s="265" t="s">
        <v>149</v>
      </c>
    </row>
    <row r="520" spans="1:16" ht="35.25" hidden="1" customHeight="1" x14ac:dyDescent="0.25">
      <c r="A520" s="652"/>
      <c r="B520" s="655"/>
      <c r="C520" s="655"/>
      <c r="D520" s="655"/>
      <c r="E520" s="699"/>
      <c r="F520" s="93" t="s">
        <v>135</v>
      </c>
      <c r="G520" s="92">
        <f t="shared" si="148"/>
        <v>0</v>
      </c>
      <c r="H520" s="95">
        <v>0</v>
      </c>
      <c r="I520" s="90">
        <v>0</v>
      </c>
      <c r="J520" s="163">
        <v>0</v>
      </c>
      <c r="K520" s="95">
        <v>0</v>
      </c>
      <c r="L520" s="410" t="s">
        <v>149</v>
      </c>
      <c r="M520" s="265" t="s">
        <v>149</v>
      </c>
      <c r="N520" s="265" t="s">
        <v>149</v>
      </c>
      <c r="O520" s="265" t="s">
        <v>149</v>
      </c>
      <c r="P520" s="265" t="s">
        <v>149</v>
      </c>
    </row>
    <row r="521" spans="1:16" ht="35.25" hidden="1" customHeight="1" x14ac:dyDescent="0.25">
      <c r="A521" s="653"/>
      <c r="B521" s="656"/>
      <c r="C521" s="656"/>
      <c r="D521" s="656"/>
      <c r="E521" s="700"/>
      <c r="F521" s="93" t="s">
        <v>71</v>
      </c>
      <c r="G521" s="92">
        <f t="shared" si="148"/>
        <v>0</v>
      </c>
      <c r="H521" s="95">
        <v>0</v>
      </c>
      <c r="I521" s="90">
        <v>0</v>
      </c>
      <c r="J521" s="163">
        <v>0</v>
      </c>
      <c r="K521" s="95">
        <v>0</v>
      </c>
      <c r="L521" s="410" t="s">
        <v>149</v>
      </c>
      <c r="M521" s="265" t="s">
        <v>149</v>
      </c>
      <c r="N521" s="265" t="s">
        <v>149</v>
      </c>
      <c r="O521" s="265" t="s">
        <v>149</v>
      </c>
      <c r="P521" s="265" t="s">
        <v>149</v>
      </c>
    </row>
    <row r="522" spans="1:16" ht="33.75" hidden="1" customHeight="1" x14ac:dyDescent="0.25">
      <c r="A522" s="651" t="s">
        <v>76</v>
      </c>
      <c r="B522" s="654" t="s">
        <v>147</v>
      </c>
      <c r="C522" s="654" t="s">
        <v>16</v>
      </c>
      <c r="D522" s="654" t="s">
        <v>17</v>
      </c>
      <c r="E522" s="688" t="s">
        <v>197</v>
      </c>
      <c r="F522" s="93" t="s">
        <v>100</v>
      </c>
      <c r="G522" s="92">
        <f t="shared" si="148"/>
        <v>0</v>
      </c>
      <c r="H522" s="95">
        <v>0</v>
      </c>
      <c r="I522" s="90">
        <v>0</v>
      </c>
      <c r="J522" s="163">
        <v>0</v>
      </c>
      <c r="K522" s="95">
        <v>0</v>
      </c>
      <c r="L522" s="410" t="s">
        <v>149</v>
      </c>
      <c r="M522" s="265" t="s">
        <v>149</v>
      </c>
      <c r="N522" s="265" t="s">
        <v>149</v>
      </c>
      <c r="O522" s="265" t="s">
        <v>149</v>
      </c>
      <c r="P522" s="265" t="s">
        <v>149</v>
      </c>
    </row>
    <row r="523" spans="1:16" ht="28.5" hidden="1" customHeight="1" x14ac:dyDescent="0.25">
      <c r="A523" s="652"/>
      <c r="B523" s="655"/>
      <c r="C523" s="655"/>
      <c r="D523" s="655"/>
      <c r="E523" s="689"/>
      <c r="F523" s="93" t="s">
        <v>135</v>
      </c>
      <c r="G523" s="92">
        <f t="shared" si="148"/>
        <v>0</v>
      </c>
      <c r="H523" s="95">
        <v>0</v>
      </c>
      <c r="I523" s="90">
        <v>0</v>
      </c>
      <c r="J523" s="163">
        <v>0</v>
      </c>
      <c r="K523" s="95">
        <v>0</v>
      </c>
      <c r="L523" s="410" t="s">
        <v>149</v>
      </c>
      <c r="M523" s="265" t="s">
        <v>149</v>
      </c>
      <c r="N523" s="265" t="s">
        <v>149</v>
      </c>
      <c r="O523" s="265" t="s">
        <v>149</v>
      </c>
      <c r="P523" s="265" t="s">
        <v>149</v>
      </c>
    </row>
    <row r="524" spans="1:16" ht="40.5" hidden="1" customHeight="1" x14ac:dyDescent="0.25">
      <c r="A524" s="653"/>
      <c r="B524" s="656"/>
      <c r="C524" s="656"/>
      <c r="D524" s="656"/>
      <c r="E524" s="690"/>
      <c r="F524" s="93" t="s">
        <v>71</v>
      </c>
      <c r="G524" s="92">
        <f t="shared" si="148"/>
        <v>0</v>
      </c>
      <c r="H524" s="95">
        <v>0</v>
      </c>
      <c r="I524" s="90">
        <v>0</v>
      </c>
      <c r="J524" s="163">
        <v>0</v>
      </c>
      <c r="K524" s="95">
        <v>0</v>
      </c>
      <c r="L524" s="410" t="s">
        <v>149</v>
      </c>
      <c r="M524" s="265" t="s">
        <v>149</v>
      </c>
      <c r="N524" s="265" t="s">
        <v>149</v>
      </c>
      <c r="O524" s="265" t="s">
        <v>149</v>
      </c>
      <c r="P524" s="265" t="s">
        <v>149</v>
      </c>
    </row>
    <row r="525" spans="1:16" ht="21.75" hidden="1" customHeight="1" x14ac:dyDescent="0.25">
      <c r="A525" s="651" t="s">
        <v>76</v>
      </c>
      <c r="B525" s="654" t="s">
        <v>147</v>
      </c>
      <c r="C525" s="654" t="s">
        <v>16</v>
      </c>
      <c r="D525" s="654" t="s">
        <v>18</v>
      </c>
      <c r="E525" s="688" t="s">
        <v>230</v>
      </c>
      <c r="F525" s="93" t="s">
        <v>100</v>
      </c>
      <c r="G525" s="92">
        <f t="shared" si="148"/>
        <v>1614.9099999999999</v>
      </c>
      <c r="H525" s="95">
        <v>0</v>
      </c>
      <c r="I525" s="90">
        <f>I526</f>
        <v>869.87</v>
      </c>
      <c r="J525" s="163">
        <f>J526</f>
        <v>669.04</v>
      </c>
      <c r="K525" s="95">
        <f>K526</f>
        <v>76</v>
      </c>
      <c r="L525" s="410" t="s">
        <v>149</v>
      </c>
      <c r="M525" s="265" t="s">
        <v>149</v>
      </c>
      <c r="N525" s="265" t="s">
        <v>149</v>
      </c>
      <c r="O525" s="265" t="s">
        <v>149</v>
      </c>
      <c r="P525" s="265" t="s">
        <v>149</v>
      </c>
    </row>
    <row r="526" spans="1:16" ht="35.25" hidden="1" customHeight="1" x14ac:dyDescent="0.25">
      <c r="A526" s="652"/>
      <c r="B526" s="655"/>
      <c r="C526" s="655"/>
      <c r="D526" s="655"/>
      <c r="E526" s="689"/>
      <c r="F526" s="93" t="s">
        <v>135</v>
      </c>
      <c r="G526" s="92">
        <f t="shared" si="148"/>
        <v>1614.9099999999999</v>
      </c>
      <c r="H526" s="95">
        <v>0</v>
      </c>
      <c r="I526" s="90">
        <f>I527+I528</f>
        <v>869.87</v>
      </c>
      <c r="J526" s="163">
        <f>J528</f>
        <v>669.04</v>
      </c>
      <c r="K526" s="95">
        <f>K527+K528</f>
        <v>76</v>
      </c>
      <c r="L526" s="410" t="s">
        <v>149</v>
      </c>
      <c r="M526" s="265" t="s">
        <v>149</v>
      </c>
      <c r="N526" s="265" t="s">
        <v>149</v>
      </c>
      <c r="O526" s="265" t="s">
        <v>149</v>
      </c>
      <c r="P526" s="265" t="s">
        <v>149</v>
      </c>
    </row>
    <row r="527" spans="1:16" ht="35.25" hidden="1" customHeight="1" x14ac:dyDescent="0.25">
      <c r="A527" s="652"/>
      <c r="B527" s="655"/>
      <c r="C527" s="655"/>
      <c r="D527" s="655"/>
      <c r="E527" s="689"/>
      <c r="F527" s="93" t="s">
        <v>188</v>
      </c>
      <c r="G527" s="92">
        <f t="shared" si="148"/>
        <v>400</v>
      </c>
      <c r="H527" s="95">
        <v>0</v>
      </c>
      <c r="I527" s="90">
        <v>400</v>
      </c>
      <c r="J527" s="163">
        <v>0</v>
      </c>
      <c r="K527" s="95">
        <v>0</v>
      </c>
      <c r="L527" s="410"/>
      <c r="M527" s="265"/>
      <c r="N527" s="265"/>
      <c r="O527" s="265"/>
      <c r="P527" s="265"/>
    </row>
    <row r="528" spans="1:16" ht="44.25" hidden="1" customHeight="1" x14ac:dyDescent="0.25">
      <c r="A528" s="653"/>
      <c r="B528" s="656"/>
      <c r="C528" s="656"/>
      <c r="D528" s="656"/>
      <c r="E528" s="690"/>
      <c r="F528" s="93" t="s">
        <v>71</v>
      </c>
      <c r="G528" s="92">
        <f t="shared" si="148"/>
        <v>1214.9099999999999</v>
      </c>
      <c r="H528" s="95">
        <v>0</v>
      </c>
      <c r="I528" s="90">
        <v>469.87</v>
      </c>
      <c r="J528" s="163">
        <v>669.04</v>
      </c>
      <c r="K528" s="95">
        <v>76</v>
      </c>
      <c r="L528" s="410" t="s">
        <v>149</v>
      </c>
      <c r="M528" s="265" t="s">
        <v>149</v>
      </c>
      <c r="N528" s="265" t="s">
        <v>149</v>
      </c>
      <c r="O528" s="265" t="s">
        <v>149</v>
      </c>
      <c r="P528" s="265" t="s">
        <v>149</v>
      </c>
    </row>
    <row r="529" spans="1:16" ht="33" hidden="1" customHeight="1" x14ac:dyDescent="0.25">
      <c r="A529" s="651" t="s">
        <v>76</v>
      </c>
      <c r="B529" s="654" t="s">
        <v>147</v>
      </c>
      <c r="C529" s="654" t="s">
        <v>16</v>
      </c>
      <c r="D529" s="654" t="s">
        <v>25</v>
      </c>
      <c r="E529" s="688" t="s">
        <v>277</v>
      </c>
      <c r="F529" s="93" t="s">
        <v>100</v>
      </c>
      <c r="G529" s="92">
        <f t="shared" ref="G529:G534" si="149">H529+I529+J529+K529</f>
        <v>0</v>
      </c>
      <c r="H529" s="95">
        <v>0</v>
      </c>
      <c r="I529" s="90">
        <v>0</v>
      </c>
      <c r="J529" s="163">
        <v>0</v>
      </c>
      <c r="K529" s="95">
        <v>0</v>
      </c>
      <c r="L529" s="410" t="s">
        <v>149</v>
      </c>
      <c r="M529" s="265" t="s">
        <v>149</v>
      </c>
      <c r="N529" s="265" t="s">
        <v>149</v>
      </c>
      <c r="O529" s="265" t="s">
        <v>149</v>
      </c>
      <c r="P529" s="265" t="s">
        <v>149</v>
      </c>
    </row>
    <row r="530" spans="1:16" ht="31.5" hidden="1" customHeight="1" x14ac:dyDescent="0.25">
      <c r="A530" s="652"/>
      <c r="B530" s="655"/>
      <c r="C530" s="655"/>
      <c r="D530" s="655"/>
      <c r="E530" s="689"/>
      <c r="F530" s="93" t="s">
        <v>135</v>
      </c>
      <c r="G530" s="92">
        <f t="shared" si="149"/>
        <v>0</v>
      </c>
      <c r="H530" s="95">
        <v>0</v>
      </c>
      <c r="I530" s="90">
        <v>0</v>
      </c>
      <c r="J530" s="163">
        <v>0</v>
      </c>
      <c r="K530" s="95">
        <v>0</v>
      </c>
      <c r="L530" s="410" t="s">
        <v>149</v>
      </c>
      <c r="M530" s="265" t="s">
        <v>149</v>
      </c>
      <c r="N530" s="265" t="s">
        <v>149</v>
      </c>
      <c r="O530" s="265" t="s">
        <v>149</v>
      </c>
      <c r="P530" s="265" t="s">
        <v>149</v>
      </c>
    </row>
    <row r="531" spans="1:16" ht="31.5" hidden="1" customHeight="1" x14ac:dyDescent="0.25">
      <c r="A531" s="653"/>
      <c r="B531" s="656"/>
      <c r="C531" s="656"/>
      <c r="D531" s="656"/>
      <c r="E531" s="690"/>
      <c r="F531" s="93" t="s">
        <v>71</v>
      </c>
      <c r="G531" s="92">
        <f t="shared" si="149"/>
        <v>0</v>
      </c>
      <c r="H531" s="95">
        <v>0</v>
      </c>
      <c r="I531" s="90">
        <v>0</v>
      </c>
      <c r="J531" s="163">
        <v>0</v>
      </c>
      <c r="K531" s="95">
        <v>0</v>
      </c>
      <c r="L531" s="410" t="s">
        <v>149</v>
      </c>
      <c r="M531" s="265" t="s">
        <v>149</v>
      </c>
      <c r="N531" s="265" t="s">
        <v>149</v>
      </c>
      <c r="O531" s="265" t="s">
        <v>149</v>
      </c>
      <c r="P531" s="265" t="s">
        <v>149</v>
      </c>
    </row>
    <row r="532" spans="1:16" ht="50.25" hidden="1" customHeight="1" x14ac:dyDescent="0.25">
      <c r="A532" s="651" t="s">
        <v>76</v>
      </c>
      <c r="B532" s="654" t="s">
        <v>147</v>
      </c>
      <c r="C532" s="654" t="s">
        <v>16</v>
      </c>
      <c r="D532" s="654" t="s">
        <v>24</v>
      </c>
      <c r="E532" s="688" t="s">
        <v>270</v>
      </c>
      <c r="F532" s="93" t="s">
        <v>100</v>
      </c>
      <c r="G532" s="92">
        <f t="shared" si="149"/>
        <v>0</v>
      </c>
      <c r="H532" s="95">
        <v>0</v>
      </c>
      <c r="I532" s="90">
        <v>0</v>
      </c>
      <c r="J532" s="163">
        <v>0</v>
      </c>
      <c r="K532" s="95">
        <v>0</v>
      </c>
      <c r="L532" s="410" t="s">
        <v>149</v>
      </c>
      <c r="M532" s="265" t="s">
        <v>149</v>
      </c>
      <c r="N532" s="265" t="s">
        <v>149</v>
      </c>
      <c r="O532" s="265" t="s">
        <v>149</v>
      </c>
      <c r="P532" s="265" t="s">
        <v>149</v>
      </c>
    </row>
    <row r="533" spans="1:16" ht="31.5" hidden="1" customHeight="1" x14ac:dyDescent="0.25">
      <c r="A533" s="652"/>
      <c r="B533" s="655"/>
      <c r="C533" s="655"/>
      <c r="D533" s="655"/>
      <c r="E533" s="689"/>
      <c r="F533" s="93" t="s">
        <v>135</v>
      </c>
      <c r="G533" s="92">
        <f t="shared" si="149"/>
        <v>0</v>
      </c>
      <c r="H533" s="95">
        <v>0</v>
      </c>
      <c r="I533" s="90">
        <v>0</v>
      </c>
      <c r="J533" s="163">
        <v>0</v>
      </c>
      <c r="K533" s="95">
        <v>0</v>
      </c>
      <c r="L533" s="410" t="s">
        <v>149</v>
      </c>
      <c r="M533" s="265" t="s">
        <v>149</v>
      </c>
      <c r="N533" s="265" t="s">
        <v>149</v>
      </c>
      <c r="O533" s="265" t="s">
        <v>149</v>
      </c>
      <c r="P533" s="265" t="s">
        <v>149</v>
      </c>
    </row>
    <row r="534" spans="1:16" ht="56.25" hidden="1" customHeight="1" x14ac:dyDescent="0.25">
      <c r="A534" s="653"/>
      <c r="B534" s="656"/>
      <c r="C534" s="656"/>
      <c r="D534" s="656"/>
      <c r="E534" s="690"/>
      <c r="F534" s="93" t="s">
        <v>71</v>
      </c>
      <c r="G534" s="92">
        <f t="shared" si="149"/>
        <v>0</v>
      </c>
      <c r="H534" s="95">
        <v>0</v>
      </c>
      <c r="I534" s="90">
        <v>0</v>
      </c>
      <c r="J534" s="163">
        <v>0</v>
      </c>
      <c r="K534" s="95">
        <v>0</v>
      </c>
      <c r="L534" s="410" t="s">
        <v>149</v>
      </c>
      <c r="M534" s="265" t="s">
        <v>149</v>
      </c>
      <c r="N534" s="265" t="s">
        <v>149</v>
      </c>
      <c r="O534" s="265" t="s">
        <v>149</v>
      </c>
      <c r="P534" s="265" t="s">
        <v>149</v>
      </c>
    </row>
    <row r="535" spans="1:16" ht="30.75" hidden="1" customHeight="1" x14ac:dyDescent="0.25">
      <c r="A535" s="651" t="s">
        <v>76</v>
      </c>
      <c r="B535" s="654" t="s">
        <v>147</v>
      </c>
      <c r="C535" s="654" t="s">
        <v>16</v>
      </c>
      <c r="D535" s="654" t="s">
        <v>13</v>
      </c>
      <c r="E535" s="688" t="s">
        <v>271</v>
      </c>
      <c r="F535" s="93" t="s">
        <v>100</v>
      </c>
      <c r="G535" s="92">
        <f t="shared" ref="G535:G540" si="150">H535+I535+J535+K535</f>
        <v>0</v>
      </c>
      <c r="H535" s="95">
        <v>0</v>
      </c>
      <c r="I535" s="90">
        <v>0</v>
      </c>
      <c r="J535" s="163">
        <v>0</v>
      </c>
      <c r="K535" s="95">
        <v>0</v>
      </c>
      <c r="L535" s="410" t="s">
        <v>149</v>
      </c>
      <c r="M535" s="265" t="s">
        <v>149</v>
      </c>
      <c r="N535" s="265" t="s">
        <v>149</v>
      </c>
      <c r="O535" s="265" t="s">
        <v>149</v>
      </c>
      <c r="P535" s="265" t="s">
        <v>149</v>
      </c>
    </row>
    <row r="536" spans="1:16" ht="21" hidden="1" customHeight="1" x14ac:dyDescent="0.25">
      <c r="A536" s="652"/>
      <c r="B536" s="655"/>
      <c r="C536" s="655"/>
      <c r="D536" s="655"/>
      <c r="E536" s="689"/>
      <c r="F536" s="93" t="s">
        <v>135</v>
      </c>
      <c r="G536" s="92">
        <f t="shared" si="150"/>
        <v>0</v>
      </c>
      <c r="H536" s="95">
        <v>0</v>
      </c>
      <c r="I536" s="90">
        <v>0</v>
      </c>
      <c r="J536" s="163">
        <v>0</v>
      </c>
      <c r="K536" s="95">
        <v>0</v>
      </c>
      <c r="L536" s="410" t="s">
        <v>149</v>
      </c>
      <c r="M536" s="265" t="s">
        <v>149</v>
      </c>
      <c r="N536" s="265" t="s">
        <v>149</v>
      </c>
      <c r="O536" s="265" t="s">
        <v>149</v>
      </c>
      <c r="P536" s="265" t="s">
        <v>149</v>
      </c>
    </row>
    <row r="537" spans="1:16" ht="32.25" hidden="1" customHeight="1" x14ac:dyDescent="0.25">
      <c r="A537" s="653"/>
      <c r="B537" s="656"/>
      <c r="C537" s="656"/>
      <c r="D537" s="656"/>
      <c r="E537" s="690"/>
      <c r="F537" s="93" t="s">
        <v>71</v>
      </c>
      <c r="G537" s="92">
        <f t="shared" si="150"/>
        <v>0</v>
      </c>
      <c r="H537" s="95">
        <v>0</v>
      </c>
      <c r="I537" s="90">
        <v>0</v>
      </c>
      <c r="J537" s="163">
        <v>0</v>
      </c>
      <c r="K537" s="95">
        <v>0</v>
      </c>
      <c r="L537" s="410" t="s">
        <v>149</v>
      </c>
      <c r="M537" s="265" t="s">
        <v>149</v>
      </c>
      <c r="N537" s="265" t="s">
        <v>149</v>
      </c>
      <c r="O537" s="265" t="s">
        <v>149</v>
      </c>
      <c r="P537" s="265" t="s">
        <v>149</v>
      </c>
    </row>
    <row r="538" spans="1:16" ht="30.75" hidden="1" customHeight="1" x14ac:dyDescent="0.25">
      <c r="A538" s="651" t="s">
        <v>76</v>
      </c>
      <c r="B538" s="654" t="s">
        <v>147</v>
      </c>
      <c r="C538" s="654" t="s">
        <v>16</v>
      </c>
      <c r="D538" s="654" t="s">
        <v>26</v>
      </c>
      <c r="E538" s="688" t="s">
        <v>272</v>
      </c>
      <c r="F538" s="93" t="s">
        <v>100</v>
      </c>
      <c r="G538" s="92">
        <f t="shared" si="150"/>
        <v>0</v>
      </c>
      <c r="H538" s="95">
        <v>0</v>
      </c>
      <c r="I538" s="90">
        <v>0</v>
      </c>
      <c r="J538" s="163">
        <v>0</v>
      </c>
      <c r="K538" s="95">
        <v>0</v>
      </c>
      <c r="L538" s="410" t="s">
        <v>149</v>
      </c>
      <c r="M538" s="265" t="s">
        <v>149</v>
      </c>
      <c r="N538" s="265" t="s">
        <v>149</v>
      </c>
      <c r="O538" s="265" t="s">
        <v>149</v>
      </c>
      <c r="P538" s="265" t="s">
        <v>149</v>
      </c>
    </row>
    <row r="539" spans="1:16" ht="30.75" hidden="1" customHeight="1" x14ac:dyDescent="0.25">
      <c r="A539" s="652"/>
      <c r="B539" s="655"/>
      <c r="C539" s="655"/>
      <c r="D539" s="655"/>
      <c r="E539" s="689"/>
      <c r="F539" s="93" t="s">
        <v>135</v>
      </c>
      <c r="G539" s="92">
        <f t="shared" si="150"/>
        <v>0</v>
      </c>
      <c r="H539" s="95">
        <v>0</v>
      </c>
      <c r="I539" s="90">
        <v>0</v>
      </c>
      <c r="J539" s="163">
        <v>0</v>
      </c>
      <c r="K539" s="95">
        <v>0</v>
      </c>
      <c r="L539" s="410" t="s">
        <v>149</v>
      </c>
      <c r="M539" s="265" t="s">
        <v>149</v>
      </c>
      <c r="N539" s="265" t="s">
        <v>149</v>
      </c>
      <c r="O539" s="265" t="s">
        <v>149</v>
      </c>
      <c r="P539" s="265" t="s">
        <v>149</v>
      </c>
    </row>
    <row r="540" spans="1:16" ht="45.75" hidden="1" customHeight="1" x14ac:dyDescent="0.25">
      <c r="A540" s="653"/>
      <c r="B540" s="656"/>
      <c r="C540" s="656"/>
      <c r="D540" s="656"/>
      <c r="E540" s="690"/>
      <c r="F540" s="93" t="s">
        <v>71</v>
      </c>
      <c r="G540" s="92">
        <f t="shared" si="150"/>
        <v>0</v>
      </c>
      <c r="H540" s="95">
        <v>0</v>
      </c>
      <c r="I540" s="90">
        <v>0</v>
      </c>
      <c r="J540" s="163">
        <v>0</v>
      </c>
      <c r="K540" s="95">
        <v>0</v>
      </c>
      <c r="L540" s="410" t="s">
        <v>149</v>
      </c>
      <c r="M540" s="265" t="s">
        <v>149</v>
      </c>
      <c r="N540" s="265" t="s">
        <v>149</v>
      </c>
      <c r="O540" s="265" t="s">
        <v>149</v>
      </c>
      <c r="P540" s="265" t="s">
        <v>149</v>
      </c>
    </row>
    <row r="541" spans="1:16" ht="21" hidden="1" customHeight="1" x14ac:dyDescent="0.25">
      <c r="A541" s="5" t="s">
        <v>76</v>
      </c>
      <c r="B541" s="5" t="s">
        <v>147</v>
      </c>
      <c r="C541" s="5" t="s">
        <v>17</v>
      </c>
      <c r="D541" s="4"/>
      <c r="E541" s="703" t="s">
        <v>232</v>
      </c>
      <c r="F541" s="672"/>
      <c r="G541" s="92">
        <f t="shared" si="148"/>
        <v>0</v>
      </c>
      <c r="H541" s="92">
        <f>SUM(H542,H545,H549,H552,H555)</f>
        <v>0</v>
      </c>
      <c r="I541" s="92">
        <f>SUM(I542,I545,I549,I552,I555)</f>
        <v>0</v>
      </c>
      <c r="J541" s="127">
        <f>SUM(J542,J545,J549,J552,J555)</f>
        <v>0</v>
      </c>
      <c r="K541" s="92">
        <f>SUM(K542,K545,K549,K552,K555)</f>
        <v>0</v>
      </c>
      <c r="L541" s="413" t="s">
        <v>149</v>
      </c>
      <c r="M541" s="269" t="s">
        <v>149</v>
      </c>
      <c r="N541" s="269" t="s">
        <v>149</v>
      </c>
      <c r="O541" s="269" t="s">
        <v>149</v>
      </c>
      <c r="P541" s="269" t="s">
        <v>149</v>
      </c>
    </row>
    <row r="542" spans="1:16" hidden="1" x14ac:dyDescent="0.25">
      <c r="A542" s="654" t="s">
        <v>76</v>
      </c>
      <c r="B542" s="654" t="s">
        <v>147</v>
      </c>
      <c r="C542" s="654" t="s">
        <v>17</v>
      </c>
      <c r="D542" s="679" t="s">
        <v>15</v>
      </c>
      <c r="E542" s="698" t="s">
        <v>155</v>
      </c>
      <c r="F542" s="93" t="s">
        <v>100</v>
      </c>
      <c r="G542" s="92">
        <f t="shared" si="148"/>
        <v>0</v>
      </c>
      <c r="H542" s="95">
        <v>0</v>
      </c>
      <c r="I542" s="90">
        <v>0</v>
      </c>
      <c r="J542" s="163">
        <v>0</v>
      </c>
      <c r="K542" s="95">
        <v>0</v>
      </c>
      <c r="L542" s="410" t="s">
        <v>149</v>
      </c>
      <c r="M542" s="265" t="s">
        <v>149</v>
      </c>
      <c r="N542" s="265" t="s">
        <v>149</v>
      </c>
      <c r="O542" s="265" t="s">
        <v>149</v>
      </c>
      <c r="P542" s="265" t="s">
        <v>149</v>
      </c>
    </row>
    <row r="543" spans="1:16" ht="22.5" hidden="1" x14ac:dyDescent="0.25">
      <c r="A543" s="655"/>
      <c r="B543" s="655"/>
      <c r="C543" s="655"/>
      <c r="D543" s="680"/>
      <c r="E543" s="699"/>
      <c r="F543" s="93" t="s">
        <v>135</v>
      </c>
      <c r="G543" s="92">
        <f t="shared" si="148"/>
        <v>0</v>
      </c>
      <c r="H543" s="95">
        <v>0</v>
      </c>
      <c r="I543" s="90">
        <v>0</v>
      </c>
      <c r="J543" s="163">
        <v>0</v>
      </c>
      <c r="K543" s="95">
        <v>0</v>
      </c>
      <c r="L543" s="410" t="s">
        <v>149</v>
      </c>
      <c r="M543" s="265" t="s">
        <v>149</v>
      </c>
      <c r="N543" s="265" t="s">
        <v>149</v>
      </c>
      <c r="O543" s="265" t="s">
        <v>149</v>
      </c>
      <c r="P543" s="265" t="s">
        <v>149</v>
      </c>
    </row>
    <row r="544" spans="1:16" ht="22.5" hidden="1" x14ac:dyDescent="0.25">
      <c r="A544" s="656"/>
      <c r="B544" s="656"/>
      <c r="C544" s="656"/>
      <c r="D544" s="681"/>
      <c r="E544" s="700"/>
      <c r="F544" s="93" t="s">
        <v>71</v>
      </c>
      <c r="G544" s="92">
        <f t="shared" si="148"/>
        <v>0</v>
      </c>
      <c r="H544" s="95">
        <v>0</v>
      </c>
      <c r="I544" s="90">
        <v>0</v>
      </c>
      <c r="J544" s="163">
        <v>0</v>
      </c>
      <c r="K544" s="95">
        <v>0</v>
      </c>
      <c r="L544" s="410" t="s">
        <v>149</v>
      </c>
      <c r="M544" s="265" t="s">
        <v>149</v>
      </c>
      <c r="N544" s="265" t="s">
        <v>149</v>
      </c>
      <c r="O544" s="265" t="s">
        <v>149</v>
      </c>
      <c r="P544" s="265" t="s">
        <v>149</v>
      </c>
    </row>
    <row r="545" spans="1:16" hidden="1" x14ac:dyDescent="0.25">
      <c r="A545" s="654" t="s">
        <v>76</v>
      </c>
      <c r="B545" s="654" t="s">
        <v>147</v>
      </c>
      <c r="C545" s="654" t="s">
        <v>17</v>
      </c>
      <c r="D545" s="679" t="s">
        <v>16</v>
      </c>
      <c r="E545" s="698" t="s">
        <v>160</v>
      </c>
      <c r="F545" s="93" t="s">
        <v>100</v>
      </c>
      <c r="G545" s="92">
        <f t="shared" si="148"/>
        <v>0</v>
      </c>
      <c r="H545" s="95">
        <v>0</v>
      </c>
      <c r="I545" s="90">
        <v>0</v>
      </c>
      <c r="J545" s="163">
        <v>0</v>
      </c>
      <c r="K545" s="95">
        <v>0</v>
      </c>
      <c r="L545" s="410" t="s">
        <v>149</v>
      </c>
      <c r="M545" s="265" t="s">
        <v>149</v>
      </c>
      <c r="N545" s="265" t="s">
        <v>149</v>
      </c>
      <c r="O545" s="265" t="s">
        <v>149</v>
      </c>
      <c r="P545" s="265" t="s">
        <v>149</v>
      </c>
    </row>
    <row r="546" spans="1:16" ht="22.5" hidden="1" x14ac:dyDescent="0.25">
      <c r="A546" s="655"/>
      <c r="B546" s="655"/>
      <c r="C546" s="655"/>
      <c r="D546" s="680"/>
      <c r="E546" s="699"/>
      <c r="F546" s="93" t="s">
        <v>135</v>
      </c>
      <c r="G546" s="92">
        <f t="shared" si="148"/>
        <v>0</v>
      </c>
      <c r="H546" s="95">
        <v>0</v>
      </c>
      <c r="I546" s="90">
        <v>0</v>
      </c>
      <c r="J546" s="163">
        <v>0</v>
      </c>
      <c r="K546" s="95">
        <v>0</v>
      </c>
      <c r="L546" s="410" t="s">
        <v>149</v>
      </c>
      <c r="M546" s="265" t="s">
        <v>149</v>
      </c>
      <c r="N546" s="265" t="s">
        <v>149</v>
      </c>
      <c r="O546" s="265" t="s">
        <v>149</v>
      </c>
      <c r="P546" s="265" t="s">
        <v>149</v>
      </c>
    </row>
    <row r="547" spans="1:16" ht="22.5" hidden="1" x14ac:dyDescent="0.25">
      <c r="A547" s="655"/>
      <c r="B547" s="655"/>
      <c r="C547" s="655"/>
      <c r="D547" s="680"/>
      <c r="E547" s="699"/>
      <c r="F547" s="93" t="s">
        <v>203</v>
      </c>
      <c r="G547" s="92">
        <f>I547+J547+K547</f>
        <v>0</v>
      </c>
      <c r="H547" s="95" t="s">
        <v>149</v>
      </c>
      <c r="I547" s="90">
        <v>0</v>
      </c>
      <c r="J547" s="163">
        <v>0</v>
      </c>
      <c r="K547" s="95">
        <v>0</v>
      </c>
      <c r="L547" s="410" t="s">
        <v>149</v>
      </c>
      <c r="M547" s="265" t="s">
        <v>149</v>
      </c>
      <c r="N547" s="265" t="s">
        <v>149</v>
      </c>
      <c r="O547" s="265" t="s">
        <v>149</v>
      </c>
      <c r="P547" s="265" t="s">
        <v>149</v>
      </c>
    </row>
    <row r="548" spans="1:16" ht="22.5" hidden="1" x14ac:dyDescent="0.25">
      <c r="A548" s="656"/>
      <c r="B548" s="656"/>
      <c r="C548" s="656"/>
      <c r="D548" s="681"/>
      <c r="E548" s="700"/>
      <c r="F548" s="93" t="s">
        <v>99</v>
      </c>
      <c r="G548" s="92">
        <f>H548</f>
        <v>0</v>
      </c>
      <c r="H548" s="95">
        <v>0</v>
      </c>
      <c r="I548" s="166" t="s">
        <v>149</v>
      </c>
      <c r="J548" s="161" t="s">
        <v>149</v>
      </c>
      <c r="K548" s="265" t="s">
        <v>149</v>
      </c>
      <c r="L548" s="410" t="s">
        <v>149</v>
      </c>
      <c r="M548" s="265" t="s">
        <v>149</v>
      </c>
      <c r="N548" s="265" t="s">
        <v>149</v>
      </c>
      <c r="O548" s="265" t="s">
        <v>149</v>
      </c>
      <c r="P548" s="265" t="s">
        <v>149</v>
      </c>
    </row>
    <row r="549" spans="1:16" ht="27.75" hidden="1" customHeight="1" x14ac:dyDescent="0.25">
      <c r="A549" s="654" t="s">
        <v>76</v>
      </c>
      <c r="B549" s="654" t="s">
        <v>147</v>
      </c>
      <c r="C549" s="654" t="s">
        <v>17</v>
      </c>
      <c r="D549" s="679" t="s">
        <v>17</v>
      </c>
      <c r="E549" s="698" t="s">
        <v>327</v>
      </c>
      <c r="F549" s="93" t="s">
        <v>100</v>
      </c>
      <c r="G549" s="92">
        <f t="shared" ref="G549:G557" si="151">H549+I549+J549+K549</f>
        <v>0</v>
      </c>
      <c r="H549" s="95">
        <v>0</v>
      </c>
      <c r="I549" s="90">
        <v>0</v>
      </c>
      <c r="J549" s="163">
        <v>0</v>
      </c>
      <c r="K549" s="95">
        <v>0</v>
      </c>
      <c r="L549" s="410" t="s">
        <v>149</v>
      </c>
      <c r="M549" s="265" t="s">
        <v>149</v>
      </c>
      <c r="N549" s="265" t="s">
        <v>149</v>
      </c>
      <c r="O549" s="265" t="s">
        <v>149</v>
      </c>
      <c r="P549" s="265" t="s">
        <v>149</v>
      </c>
    </row>
    <row r="550" spans="1:16" ht="32.25" hidden="1" customHeight="1" x14ac:dyDescent="0.25">
      <c r="A550" s="655"/>
      <c r="B550" s="655"/>
      <c r="C550" s="655"/>
      <c r="D550" s="680"/>
      <c r="E550" s="699"/>
      <c r="F550" s="93" t="s">
        <v>135</v>
      </c>
      <c r="G550" s="92">
        <f t="shared" si="151"/>
        <v>0</v>
      </c>
      <c r="H550" s="95">
        <v>0</v>
      </c>
      <c r="I550" s="90">
        <v>0</v>
      </c>
      <c r="J550" s="163">
        <v>0</v>
      </c>
      <c r="K550" s="95">
        <v>0</v>
      </c>
      <c r="L550" s="410" t="s">
        <v>149</v>
      </c>
      <c r="M550" s="265" t="s">
        <v>149</v>
      </c>
      <c r="N550" s="265" t="s">
        <v>149</v>
      </c>
      <c r="O550" s="265" t="s">
        <v>149</v>
      </c>
      <c r="P550" s="265" t="s">
        <v>149</v>
      </c>
    </row>
    <row r="551" spans="1:16" ht="30.75" hidden="1" customHeight="1" x14ac:dyDescent="0.25">
      <c r="A551" s="656"/>
      <c r="B551" s="656"/>
      <c r="C551" s="656"/>
      <c r="D551" s="681"/>
      <c r="E551" s="700"/>
      <c r="F551" s="93" t="s">
        <v>71</v>
      </c>
      <c r="G551" s="92">
        <f t="shared" si="151"/>
        <v>0</v>
      </c>
      <c r="H551" s="95">
        <v>0</v>
      </c>
      <c r="I551" s="90">
        <v>0</v>
      </c>
      <c r="J551" s="163">
        <v>0</v>
      </c>
      <c r="K551" s="95">
        <v>0</v>
      </c>
      <c r="L551" s="410" t="s">
        <v>149</v>
      </c>
      <c r="M551" s="265" t="s">
        <v>149</v>
      </c>
      <c r="N551" s="265" t="s">
        <v>149</v>
      </c>
      <c r="O551" s="265" t="s">
        <v>149</v>
      </c>
      <c r="P551" s="265" t="s">
        <v>149</v>
      </c>
    </row>
    <row r="552" spans="1:16" ht="21.75" hidden="1" customHeight="1" x14ac:dyDescent="0.25">
      <c r="A552" s="654" t="s">
        <v>76</v>
      </c>
      <c r="B552" s="654" t="s">
        <v>147</v>
      </c>
      <c r="C552" s="654" t="s">
        <v>17</v>
      </c>
      <c r="D552" s="679" t="s">
        <v>18</v>
      </c>
      <c r="E552" s="698" t="s">
        <v>146</v>
      </c>
      <c r="F552" s="93" t="s">
        <v>100</v>
      </c>
      <c r="G552" s="92">
        <f t="shared" si="151"/>
        <v>0</v>
      </c>
      <c r="H552" s="95">
        <v>0</v>
      </c>
      <c r="I552" s="90">
        <v>0</v>
      </c>
      <c r="J552" s="163">
        <v>0</v>
      </c>
      <c r="K552" s="95">
        <v>0</v>
      </c>
      <c r="L552" s="410" t="s">
        <v>149</v>
      </c>
      <c r="M552" s="265" t="s">
        <v>149</v>
      </c>
      <c r="N552" s="265" t="s">
        <v>149</v>
      </c>
      <c r="O552" s="265" t="s">
        <v>149</v>
      </c>
      <c r="P552" s="265" t="s">
        <v>149</v>
      </c>
    </row>
    <row r="553" spans="1:16" ht="33" hidden="1" customHeight="1" x14ac:dyDescent="0.25">
      <c r="A553" s="655"/>
      <c r="B553" s="655"/>
      <c r="C553" s="655"/>
      <c r="D553" s="680"/>
      <c r="E553" s="699"/>
      <c r="F553" s="93" t="s">
        <v>135</v>
      </c>
      <c r="G553" s="92">
        <f t="shared" si="151"/>
        <v>0</v>
      </c>
      <c r="H553" s="95">
        <v>0</v>
      </c>
      <c r="I553" s="90">
        <v>0</v>
      </c>
      <c r="J553" s="163">
        <v>0</v>
      </c>
      <c r="K553" s="95">
        <v>0</v>
      </c>
      <c r="L553" s="410" t="s">
        <v>149</v>
      </c>
      <c r="M553" s="265" t="s">
        <v>149</v>
      </c>
      <c r="N553" s="265" t="s">
        <v>149</v>
      </c>
      <c r="O553" s="265" t="s">
        <v>149</v>
      </c>
      <c r="P553" s="265" t="s">
        <v>149</v>
      </c>
    </row>
    <row r="554" spans="1:16" ht="36" hidden="1" customHeight="1" x14ac:dyDescent="0.25">
      <c r="A554" s="656"/>
      <c r="B554" s="656"/>
      <c r="C554" s="656"/>
      <c r="D554" s="681"/>
      <c r="E554" s="700"/>
      <c r="F554" s="93" t="s">
        <v>71</v>
      </c>
      <c r="G554" s="92">
        <f t="shared" si="151"/>
        <v>0</v>
      </c>
      <c r="H554" s="95">
        <v>0</v>
      </c>
      <c r="I554" s="90">
        <v>0</v>
      </c>
      <c r="J554" s="163">
        <v>0</v>
      </c>
      <c r="K554" s="95">
        <v>0</v>
      </c>
      <c r="L554" s="410" t="s">
        <v>149</v>
      </c>
      <c r="M554" s="265" t="s">
        <v>149</v>
      </c>
      <c r="N554" s="265" t="s">
        <v>149</v>
      </c>
      <c r="O554" s="265" t="s">
        <v>149</v>
      </c>
      <c r="P554" s="265" t="s">
        <v>149</v>
      </c>
    </row>
    <row r="555" spans="1:16" hidden="1" x14ac:dyDescent="0.25">
      <c r="A555" s="654" t="s">
        <v>76</v>
      </c>
      <c r="B555" s="654" t="s">
        <v>147</v>
      </c>
      <c r="C555" s="654" t="s">
        <v>17</v>
      </c>
      <c r="D555" s="651" t="s">
        <v>25</v>
      </c>
      <c r="E555" s="688" t="s">
        <v>156</v>
      </c>
      <c r="F555" s="93" t="s">
        <v>100</v>
      </c>
      <c r="G555" s="92">
        <f t="shared" si="151"/>
        <v>0</v>
      </c>
      <c r="H555" s="95">
        <v>0</v>
      </c>
      <c r="I555" s="90">
        <v>0</v>
      </c>
      <c r="J555" s="163">
        <v>0</v>
      </c>
      <c r="K555" s="95">
        <v>0</v>
      </c>
      <c r="L555" s="410" t="s">
        <v>149</v>
      </c>
      <c r="M555" s="265" t="s">
        <v>149</v>
      </c>
      <c r="N555" s="265" t="s">
        <v>149</v>
      </c>
      <c r="O555" s="265" t="s">
        <v>149</v>
      </c>
      <c r="P555" s="265" t="s">
        <v>149</v>
      </c>
    </row>
    <row r="556" spans="1:16" ht="28.5" hidden="1" customHeight="1" x14ac:dyDescent="0.25">
      <c r="A556" s="655"/>
      <c r="B556" s="655"/>
      <c r="C556" s="655"/>
      <c r="D556" s="652"/>
      <c r="E556" s="689"/>
      <c r="F556" s="93" t="s">
        <v>135</v>
      </c>
      <c r="G556" s="92">
        <f t="shared" si="151"/>
        <v>0</v>
      </c>
      <c r="H556" s="95">
        <v>0</v>
      </c>
      <c r="I556" s="90">
        <v>0</v>
      </c>
      <c r="J556" s="163">
        <v>0</v>
      </c>
      <c r="K556" s="95">
        <v>0</v>
      </c>
      <c r="L556" s="410" t="s">
        <v>149</v>
      </c>
      <c r="M556" s="265" t="s">
        <v>149</v>
      </c>
      <c r="N556" s="265" t="s">
        <v>149</v>
      </c>
      <c r="O556" s="265" t="s">
        <v>149</v>
      </c>
      <c r="P556" s="265" t="s">
        <v>149</v>
      </c>
    </row>
    <row r="557" spans="1:16" ht="32.25" hidden="1" customHeight="1" x14ac:dyDescent="0.25">
      <c r="A557" s="655"/>
      <c r="B557" s="655"/>
      <c r="C557" s="655"/>
      <c r="D557" s="652"/>
      <c r="E557" s="689"/>
      <c r="F557" s="93" t="s">
        <v>71</v>
      </c>
      <c r="G557" s="92">
        <f t="shared" si="151"/>
        <v>0</v>
      </c>
      <c r="H557" s="95">
        <v>0</v>
      </c>
      <c r="I557" s="90">
        <v>0</v>
      </c>
      <c r="J557" s="163">
        <v>0</v>
      </c>
      <c r="K557" s="95">
        <v>0</v>
      </c>
      <c r="L557" s="410" t="s">
        <v>149</v>
      </c>
      <c r="M557" s="265" t="s">
        <v>149</v>
      </c>
      <c r="N557" s="265" t="s">
        <v>149</v>
      </c>
      <c r="O557" s="265" t="s">
        <v>149</v>
      </c>
      <c r="P557" s="265" t="s">
        <v>149</v>
      </c>
    </row>
    <row r="558" spans="1:16" ht="32.25" hidden="1" customHeight="1" x14ac:dyDescent="0.25">
      <c r="A558" s="655"/>
      <c r="B558" s="655"/>
      <c r="C558" s="655"/>
      <c r="D558" s="652"/>
      <c r="E558" s="689"/>
      <c r="F558" s="93" t="s">
        <v>203</v>
      </c>
      <c r="G558" s="92">
        <f>I558+J558+K558</f>
        <v>0</v>
      </c>
      <c r="H558" s="95" t="s">
        <v>149</v>
      </c>
      <c r="I558" s="90">
        <v>0</v>
      </c>
      <c r="J558" s="163">
        <v>0</v>
      </c>
      <c r="K558" s="95">
        <v>0</v>
      </c>
      <c r="L558" s="410" t="s">
        <v>149</v>
      </c>
      <c r="M558" s="265" t="s">
        <v>149</v>
      </c>
      <c r="N558" s="265" t="s">
        <v>149</v>
      </c>
      <c r="O558" s="265" t="s">
        <v>149</v>
      </c>
      <c r="P558" s="265" t="s">
        <v>149</v>
      </c>
    </row>
    <row r="559" spans="1:16" ht="29.25" hidden="1" customHeight="1" x14ac:dyDescent="0.25">
      <c r="A559" s="656"/>
      <c r="B559" s="656"/>
      <c r="C559" s="656"/>
      <c r="D559" s="653"/>
      <c r="E559" s="690"/>
      <c r="F559" s="93" t="s">
        <v>99</v>
      </c>
      <c r="G559" s="92">
        <f>H559</f>
        <v>0</v>
      </c>
      <c r="H559" s="95">
        <v>0</v>
      </c>
      <c r="I559" s="166" t="s">
        <v>149</v>
      </c>
      <c r="J559" s="161" t="s">
        <v>149</v>
      </c>
      <c r="K559" s="265" t="s">
        <v>149</v>
      </c>
      <c r="L559" s="410" t="s">
        <v>149</v>
      </c>
      <c r="M559" s="265" t="s">
        <v>149</v>
      </c>
      <c r="N559" s="265" t="s">
        <v>149</v>
      </c>
      <c r="O559" s="265" t="s">
        <v>149</v>
      </c>
      <c r="P559" s="265" t="s">
        <v>149</v>
      </c>
    </row>
    <row r="560" spans="1:16" s="165" customFormat="1" x14ac:dyDescent="0.25">
      <c r="A560" s="651" t="s">
        <v>76</v>
      </c>
      <c r="B560" s="654" t="s">
        <v>132</v>
      </c>
      <c r="C560" s="654" t="s">
        <v>24</v>
      </c>
      <c r="D560" s="651" t="s">
        <v>583</v>
      </c>
      <c r="E560" s="688" t="s">
        <v>579</v>
      </c>
      <c r="F560" s="93" t="s">
        <v>46</v>
      </c>
      <c r="G560" s="92">
        <f t="shared" ref="G560:G563" si="152">K560+L560+M560</f>
        <v>0</v>
      </c>
      <c r="H560" s="92" t="s">
        <v>149</v>
      </c>
      <c r="I560" s="92" t="s">
        <v>149</v>
      </c>
      <c r="J560" s="116" t="s">
        <v>149</v>
      </c>
      <c r="K560" s="90">
        <f t="shared" ref="K560:P560" si="153">K561+K562+K565+K566</f>
        <v>0</v>
      </c>
      <c r="L560" s="409">
        <f t="shared" si="153"/>
        <v>0</v>
      </c>
      <c r="M560" s="90">
        <f t="shared" si="153"/>
        <v>0</v>
      </c>
      <c r="N560" s="90">
        <f t="shared" si="153"/>
        <v>0</v>
      </c>
      <c r="O560" s="90">
        <f t="shared" si="153"/>
        <v>0</v>
      </c>
      <c r="P560" s="90">
        <f t="shared" si="153"/>
        <v>0</v>
      </c>
    </row>
    <row r="561" spans="1:16" s="165" customFormat="1" x14ac:dyDescent="0.25">
      <c r="A561" s="652"/>
      <c r="B561" s="655"/>
      <c r="C561" s="655"/>
      <c r="D561" s="652"/>
      <c r="E561" s="689"/>
      <c r="F561" s="93" t="s">
        <v>113</v>
      </c>
      <c r="G561" s="92">
        <f t="shared" si="152"/>
        <v>0</v>
      </c>
      <c r="H561" s="92" t="s">
        <v>149</v>
      </c>
      <c r="I561" s="92" t="s">
        <v>149</v>
      </c>
      <c r="J561" s="116" t="s">
        <v>149</v>
      </c>
      <c r="K561" s="90">
        <f>K563/19*81</f>
        <v>0</v>
      </c>
      <c r="L561" s="409">
        <v>0</v>
      </c>
      <c r="M561" s="90">
        <v>0</v>
      </c>
      <c r="N561" s="90">
        <v>0</v>
      </c>
      <c r="O561" s="90">
        <v>0</v>
      </c>
      <c r="P561" s="90">
        <v>0</v>
      </c>
    </row>
    <row r="562" spans="1:16" s="165" customFormat="1" ht="22.5" x14ac:dyDescent="0.25">
      <c r="A562" s="652"/>
      <c r="B562" s="655"/>
      <c r="C562" s="655"/>
      <c r="D562" s="652"/>
      <c r="E562" s="689"/>
      <c r="F562" s="93" t="s">
        <v>135</v>
      </c>
      <c r="G562" s="92">
        <f t="shared" si="152"/>
        <v>0</v>
      </c>
      <c r="H562" s="92" t="s">
        <v>149</v>
      </c>
      <c r="I562" s="92" t="s">
        <v>149</v>
      </c>
      <c r="J562" s="116" t="s">
        <v>149</v>
      </c>
      <c r="K562" s="90">
        <f t="shared" ref="K562:P562" si="154">K563+K564</f>
        <v>0</v>
      </c>
      <c r="L562" s="409">
        <f t="shared" si="154"/>
        <v>0</v>
      </c>
      <c r="M562" s="90">
        <f t="shared" si="154"/>
        <v>0</v>
      </c>
      <c r="N562" s="90">
        <f t="shared" si="154"/>
        <v>0</v>
      </c>
      <c r="O562" s="90">
        <f t="shared" si="154"/>
        <v>0</v>
      </c>
      <c r="P562" s="90">
        <f t="shared" si="154"/>
        <v>0</v>
      </c>
    </row>
    <row r="563" spans="1:16" s="165" customFormat="1" ht="22.5" x14ac:dyDescent="0.25">
      <c r="A563" s="652"/>
      <c r="B563" s="655"/>
      <c r="C563" s="655"/>
      <c r="D563" s="652"/>
      <c r="E563" s="689"/>
      <c r="F563" s="93" t="s">
        <v>112</v>
      </c>
      <c r="G563" s="92">
        <f t="shared" si="152"/>
        <v>0</v>
      </c>
      <c r="H563" s="92" t="s">
        <v>149</v>
      </c>
      <c r="I563" s="92" t="s">
        <v>149</v>
      </c>
      <c r="J563" s="116" t="s">
        <v>149</v>
      </c>
      <c r="K563" s="90">
        <v>0</v>
      </c>
      <c r="L563" s="409">
        <v>0</v>
      </c>
      <c r="M563" s="90">
        <v>0</v>
      </c>
      <c r="N563" s="90">
        <v>0</v>
      </c>
      <c r="O563" s="90">
        <v>0</v>
      </c>
      <c r="P563" s="90">
        <v>0</v>
      </c>
    </row>
    <row r="564" spans="1:16" s="165" customFormat="1" ht="22.5" x14ac:dyDescent="0.25">
      <c r="A564" s="652"/>
      <c r="B564" s="655"/>
      <c r="C564" s="655"/>
      <c r="D564" s="652"/>
      <c r="E564" s="689"/>
      <c r="F564" s="93" t="s">
        <v>134</v>
      </c>
      <c r="G564" s="92">
        <f>K564+L564+M564</f>
        <v>0</v>
      </c>
      <c r="H564" s="92" t="s">
        <v>149</v>
      </c>
      <c r="I564" s="92" t="s">
        <v>149</v>
      </c>
      <c r="J564" s="116" t="s">
        <v>149</v>
      </c>
      <c r="K564" s="90">
        <v>0</v>
      </c>
      <c r="L564" s="409">
        <v>0</v>
      </c>
      <c r="M564" s="90">
        <v>0</v>
      </c>
      <c r="N564" s="90">
        <v>0</v>
      </c>
      <c r="O564" s="90">
        <v>0</v>
      </c>
      <c r="P564" s="90">
        <v>0</v>
      </c>
    </row>
    <row r="565" spans="1:16" s="165" customFormat="1" ht="22.5" x14ac:dyDescent="0.25">
      <c r="A565" s="652"/>
      <c r="B565" s="655"/>
      <c r="C565" s="655"/>
      <c r="D565" s="652"/>
      <c r="E565" s="689"/>
      <c r="F565" s="93" t="s">
        <v>393</v>
      </c>
      <c r="G565" s="92">
        <f>K565+L565+M565</f>
        <v>0</v>
      </c>
      <c r="H565" s="92" t="s">
        <v>149</v>
      </c>
      <c r="I565" s="92" t="s">
        <v>149</v>
      </c>
      <c r="J565" s="116" t="s">
        <v>149</v>
      </c>
      <c r="K565" s="90">
        <v>0</v>
      </c>
      <c r="L565" s="409">
        <v>0</v>
      </c>
      <c r="M565" s="90">
        <v>0</v>
      </c>
      <c r="N565" s="90">
        <v>0</v>
      </c>
      <c r="O565" s="90">
        <v>0</v>
      </c>
      <c r="P565" s="90">
        <v>0</v>
      </c>
    </row>
    <row r="566" spans="1:16" s="165" customFormat="1" x14ac:dyDescent="0.25">
      <c r="A566" s="652"/>
      <c r="B566" s="655"/>
      <c r="C566" s="655"/>
      <c r="D566" s="652"/>
      <c r="E566" s="689"/>
      <c r="F566" s="93" t="s">
        <v>205</v>
      </c>
      <c r="G566" s="92">
        <f>K566+L566+M566</f>
        <v>0</v>
      </c>
      <c r="H566" s="92" t="s">
        <v>149</v>
      </c>
      <c r="I566" s="92" t="s">
        <v>149</v>
      </c>
      <c r="J566" s="116" t="s">
        <v>149</v>
      </c>
      <c r="K566" s="90">
        <v>0</v>
      </c>
      <c r="L566" s="409">
        <v>0</v>
      </c>
      <c r="M566" s="90">
        <v>0</v>
      </c>
      <c r="N566" s="90">
        <v>0</v>
      </c>
      <c r="O566" s="90">
        <v>0</v>
      </c>
      <c r="P566" s="90">
        <v>0</v>
      </c>
    </row>
    <row r="567" spans="1:16" s="165" customFormat="1" ht="22.5" x14ac:dyDescent="0.25">
      <c r="A567" s="653"/>
      <c r="B567" s="656"/>
      <c r="C567" s="656"/>
      <c r="D567" s="653"/>
      <c r="E567" s="690"/>
      <c r="F567" s="93" t="s">
        <v>203</v>
      </c>
      <c r="G567" s="92">
        <f>K567+L567+M567</f>
        <v>0</v>
      </c>
      <c r="H567" s="92" t="s">
        <v>149</v>
      </c>
      <c r="I567" s="92" t="s">
        <v>149</v>
      </c>
      <c r="J567" s="116" t="s">
        <v>149</v>
      </c>
      <c r="K567" s="90">
        <f t="shared" ref="K567:P567" si="155">K562</f>
        <v>0</v>
      </c>
      <c r="L567" s="409">
        <f t="shared" si="155"/>
        <v>0</v>
      </c>
      <c r="M567" s="90">
        <f t="shared" si="155"/>
        <v>0</v>
      </c>
      <c r="N567" s="90">
        <f t="shared" si="155"/>
        <v>0</v>
      </c>
      <c r="O567" s="90">
        <f t="shared" si="155"/>
        <v>0</v>
      </c>
      <c r="P567" s="90">
        <f t="shared" si="155"/>
        <v>0</v>
      </c>
    </row>
    <row r="568" spans="1:16" ht="18.75" x14ac:dyDescent="0.3">
      <c r="C568" s="98"/>
      <c r="D568" s="99"/>
      <c r="E568" s="100"/>
      <c r="F568" s="78"/>
      <c r="G568" s="80"/>
      <c r="H568" s="80"/>
      <c r="I568" s="117"/>
      <c r="J568" s="164"/>
      <c r="K568" s="96"/>
      <c r="L568" s="165"/>
      <c r="M568" s="27"/>
      <c r="N568" s="27"/>
      <c r="O568" s="27"/>
      <c r="P568" s="187" t="s">
        <v>275</v>
      </c>
    </row>
    <row r="569" spans="1:16" ht="18.75" x14ac:dyDescent="0.3">
      <c r="C569" s="98"/>
      <c r="D569" s="102"/>
      <c r="E569" s="101"/>
      <c r="F569" s="78"/>
      <c r="G569" s="80"/>
      <c r="H569" s="148"/>
      <c r="I569" s="117"/>
      <c r="J569" s="164"/>
      <c r="K569" s="175"/>
      <c r="L569" s="165"/>
      <c r="M569" s="176"/>
    </row>
    <row r="570" spans="1:16" x14ac:dyDescent="0.25">
      <c r="A570" s="27"/>
      <c r="B570" s="27"/>
      <c r="C570" s="98"/>
      <c r="D570" s="99"/>
      <c r="E570" s="89"/>
      <c r="F570" s="78"/>
      <c r="G570" s="80"/>
      <c r="H570" s="80"/>
      <c r="I570" s="117"/>
      <c r="J570" s="164"/>
      <c r="K570" s="175"/>
      <c r="L570" s="165"/>
      <c r="M570" s="176"/>
    </row>
    <row r="571" spans="1:16" x14ac:dyDescent="0.25">
      <c r="A571" s="27"/>
      <c r="B571" s="27"/>
      <c r="C571" s="98"/>
      <c r="D571" s="99"/>
      <c r="E571" s="89"/>
      <c r="F571" s="78"/>
      <c r="G571" s="80"/>
      <c r="H571" s="80"/>
      <c r="I571" s="117"/>
      <c r="J571" s="164"/>
      <c r="K571" s="175"/>
      <c r="L571" s="165"/>
      <c r="M571" s="176"/>
    </row>
    <row r="572" spans="1:16" x14ac:dyDescent="0.25">
      <c r="A572" s="27"/>
      <c r="B572" s="27"/>
      <c r="C572" s="98"/>
      <c r="D572" s="99"/>
      <c r="E572" s="89"/>
      <c r="F572" s="78"/>
      <c r="G572" s="80"/>
      <c r="H572" s="80"/>
      <c r="I572" s="117"/>
      <c r="J572" s="164"/>
      <c r="K572" s="175"/>
      <c r="L572" s="165"/>
      <c r="M572" s="176"/>
    </row>
    <row r="573" spans="1:16" x14ac:dyDescent="0.25">
      <c r="A573" s="27"/>
      <c r="B573" s="27"/>
      <c r="E573" s="80"/>
      <c r="G573" s="96"/>
      <c r="H573" s="96"/>
      <c r="I573" s="118"/>
      <c r="J573" s="164"/>
      <c r="K573" s="175"/>
      <c r="L573" s="165"/>
      <c r="M573" s="176"/>
    </row>
    <row r="574" spans="1:16" x14ac:dyDescent="0.25">
      <c r="A574" s="27"/>
      <c r="B574" s="27"/>
      <c r="E574" s="80"/>
      <c r="G574" s="96"/>
      <c r="H574" s="96"/>
      <c r="I574" s="118"/>
      <c r="J574" s="164"/>
      <c r="K574" s="175"/>
      <c r="L574" s="165"/>
      <c r="M574" s="176"/>
    </row>
    <row r="575" spans="1:16" x14ac:dyDescent="0.25">
      <c r="A575" s="27"/>
      <c r="B575" s="27"/>
      <c r="E575" s="80"/>
      <c r="G575" s="96"/>
      <c r="H575" s="96"/>
      <c r="I575" s="118"/>
      <c r="J575" s="164"/>
      <c r="K575" s="175"/>
      <c r="L575" s="165"/>
      <c r="M575" s="176"/>
    </row>
    <row r="576" spans="1:16" x14ac:dyDescent="0.25">
      <c r="A576" s="27"/>
      <c r="B576" s="27"/>
      <c r="E576" s="80"/>
      <c r="G576" s="96"/>
      <c r="H576" s="96"/>
      <c r="I576" s="118"/>
      <c r="J576" s="164"/>
      <c r="K576" s="175"/>
      <c r="L576" s="165"/>
      <c r="M576" s="176"/>
    </row>
    <row r="577" spans="1:13" x14ac:dyDescent="0.25">
      <c r="A577" s="27"/>
      <c r="B577" s="27"/>
      <c r="E577" s="80"/>
      <c r="G577" s="96"/>
      <c r="H577" s="96"/>
      <c r="I577" s="118"/>
      <c r="J577" s="164"/>
      <c r="K577" s="175"/>
      <c r="L577" s="165"/>
      <c r="M577" s="176"/>
    </row>
    <row r="578" spans="1:13" x14ac:dyDescent="0.25">
      <c r="A578" s="27"/>
      <c r="B578" s="27"/>
      <c r="E578" s="80"/>
      <c r="G578" s="96"/>
      <c r="H578" s="96"/>
      <c r="I578" s="118"/>
      <c r="J578" s="164"/>
      <c r="K578" s="175"/>
      <c r="L578" s="165"/>
      <c r="M578" s="176"/>
    </row>
    <row r="579" spans="1:13" x14ac:dyDescent="0.25">
      <c r="A579" s="27"/>
      <c r="B579" s="27"/>
      <c r="E579" s="80"/>
      <c r="G579" s="96"/>
      <c r="H579" s="96"/>
      <c r="I579" s="118"/>
      <c r="J579" s="164"/>
      <c r="K579" s="175"/>
      <c r="L579" s="165"/>
      <c r="M579" s="176"/>
    </row>
    <row r="580" spans="1:13" x14ac:dyDescent="0.25">
      <c r="A580" s="27"/>
      <c r="B580" s="27"/>
      <c r="E580" s="80"/>
      <c r="G580" s="96"/>
      <c r="H580" s="96"/>
      <c r="I580" s="118"/>
      <c r="J580" s="164"/>
      <c r="K580" s="175"/>
      <c r="L580" s="165"/>
      <c r="M580" s="176"/>
    </row>
    <row r="581" spans="1:13" x14ac:dyDescent="0.25">
      <c r="A581" s="27"/>
      <c r="B581" s="27"/>
      <c r="E581" s="80"/>
      <c r="G581" s="96"/>
      <c r="H581" s="96"/>
      <c r="I581" s="118"/>
      <c r="J581" s="164"/>
      <c r="K581" s="175"/>
      <c r="L581" s="165"/>
      <c r="M581" s="176"/>
    </row>
    <row r="582" spans="1:13" x14ac:dyDescent="0.25">
      <c r="A582" s="27"/>
      <c r="B582" s="27"/>
      <c r="E582" s="80"/>
      <c r="G582" s="96"/>
      <c r="H582" s="96"/>
      <c r="I582" s="118"/>
      <c r="J582" s="164"/>
      <c r="K582" s="175"/>
      <c r="L582" s="165"/>
      <c r="M582" s="176"/>
    </row>
    <row r="583" spans="1:13" x14ac:dyDescent="0.25">
      <c r="A583" s="27"/>
      <c r="B583" s="27"/>
      <c r="E583" s="80"/>
      <c r="G583" s="96"/>
      <c r="H583" s="96"/>
      <c r="I583" s="118"/>
      <c r="J583" s="164"/>
      <c r="K583" s="175"/>
      <c r="L583" s="165"/>
      <c r="M583" s="176"/>
    </row>
    <row r="584" spans="1:13" x14ac:dyDescent="0.25">
      <c r="A584" s="27"/>
      <c r="B584" s="27"/>
      <c r="E584" s="80"/>
      <c r="G584" s="96"/>
      <c r="H584" s="96"/>
      <c r="I584" s="118"/>
      <c r="J584" s="164"/>
      <c r="K584" s="175"/>
      <c r="L584" s="165"/>
      <c r="M584" s="176"/>
    </row>
    <row r="585" spans="1:13" x14ac:dyDescent="0.25">
      <c r="A585" s="27"/>
      <c r="B585" s="27"/>
      <c r="E585" s="80"/>
      <c r="G585" s="96"/>
      <c r="H585" s="96"/>
      <c r="I585" s="118"/>
      <c r="J585" s="164"/>
      <c r="K585" s="175"/>
      <c r="L585" s="165"/>
      <c r="M585" s="176"/>
    </row>
    <row r="586" spans="1:13" x14ac:dyDescent="0.25">
      <c r="A586" s="27"/>
      <c r="B586" s="27"/>
      <c r="C586" s="27"/>
      <c r="D586" s="27"/>
      <c r="E586" s="80"/>
      <c r="G586" s="96"/>
      <c r="H586" s="96"/>
      <c r="I586" s="118"/>
      <c r="J586" s="164"/>
      <c r="K586" s="175"/>
      <c r="L586" s="165"/>
      <c r="M586" s="176"/>
    </row>
    <row r="587" spans="1:13" x14ac:dyDescent="0.25">
      <c r="A587" s="27"/>
      <c r="B587" s="27"/>
      <c r="C587" s="27"/>
      <c r="D587" s="27"/>
      <c r="E587" s="80"/>
      <c r="G587" s="96"/>
      <c r="H587" s="96"/>
      <c r="I587" s="118"/>
      <c r="J587" s="164"/>
      <c r="K587" s="175"/>
      <c r="L587" s="165"/>
      <c r="M587" s="176"/>
    </row>
    <row r="588" spans="1:13" x14ac:dyDescent="0.25">
      <c r="A588" s="27"/>
      <c r="B588" s="27"/>
      <c r="C588" s="27"/>
      <c r="D588" s="27"/>
      <c r="E588" s="80"/>
      <c r="G588" s="96"/>
      <c r="H588" s="96"/>
      <c r="I588" s="118"/>
      <c r="J588" s="164"/>
      <c r="K588" s="175"/>
      <c r="L588" s="165"/>
      <c r="M588" s="176"/>
    </row>
    <row r="589" spans="1:13" x14ac:dyDescent="0.25">
      <c r="A589" s="27"/>
      <c r="B589" s="27"/>
      <c r="C589" s="27"/>
      <c r="D589" s="27"/>
      <c r="E589" s="80"/>
      <c r="G589" s="96"/>
      <c r="H589" s="96"/>
      <c r="I589" s="118"/>
      <c r="J589" s="164"/>
      <c r="K589" s="175"/>
      <c r="L589" s="165"/>
      <c r="M589" s="176"/>
    </row>
    <row r="590" spans="1:13" x14ac:dyDescent="0.25">
      <c r="A590" s="27"/>
      <c r="B590" s="27"/>
      <c r="C590" s="27"/>
      <c r="D590" s="27"/>
      <c r="E590" s="80"/>
      <c r="G590" s="96"/>
      <c r="H590" s="96"/>
      <c r="I590" s="118"/>
      <c r="J590" s="164"/>
      <c r="K590" s="175"/>
      <c r="L590" s="165"/>
      <c r="M590" s="176"/>
    </row>
    <row r="591" spans="1:13" x14ac:dyDescent="0.25">
      <c r="A591" s="27"/>
      <c r="B591" s="27"/>
      <c r="C591" s="27"/>
      <c r="D591" s="27"/>
      <c r="E591" s="80"/>
      <c r="G591" s="96"/>
      <c r="H591" s="96"/>
      <c r="I591" s="118"/>
      <c r="J591" s="164"/>
      <c r="K591" s="175"/>
      <c r="L591" s="165"/>
      <c r="M591" s="176"/>
    </row>
    <row r="592" spans="1:13" x14ac:dyDescent="0.25">
      <c r="A592" s="27"/>
      <c r="B592" s="27"/>
      <c r="C592" s="27"/>
      <c r="D592" s="27"/>
      <c r="E592" s="80"/>
      <c r="G592" s="96"/>
      <c r="H592" s="96"/>
      <c r="I592" s="118"/>
      <c r="J592" s="164"/>
      <c r="K592" s="175"/>
      <c r="L592" s="165"/>
      <c r="M592" s="176"/>
    </row>
    <row r="593" spans="1:13" x14ac:dyDescent="0.25">
      <c r="A593" s="27"/>
      <c r="B593" s="27"/>
      <c r="C593" s="27"/>
      <c r="D593" s="27"/>
      <c r="E593" s="80"/>
      <c r="G593" s="96"/>
      <c r="H593" s="96"/>
      <c r="I593" s="118"/>
      <c r="J593" s="164"/>
      <c r="K593" s="175"/>
      <c r="L593" s="165"/>
      <c r="M593" s="176"/>
    </row>
    <row r="594" spans="1:13" x14ac:dyDescent="0.25">
      <c r="A594" s="27"/>
      <c r="B594" s="27"/>
      <c r="C594" s="27"/>
      <c r="D594" s="27"/>
      <c r="E594" s="80"/>
      <c r="G594" s="96"/>
      <c r="H594" s="96"/>
      <c r="I594" s="118"/>
      <c r="J594" s="164"/>
      <c r="K594" s="175"/>
      <c r="L594" s="165"/>
      <c r="M594" s="176"/>
    </row>
    <row r="595" spans="1:13" x14ac:dyDescent="0.25">
      <c r="A595" s="27"/>
      <c r="B595" s="27"/>
      <c r="C595" s="27"/>
      <c r="D595" s="27"/>
      <c r="E595" s="80"/>
      <c r="G595" s="96"/>
      <c r="H595" s="96"/>
      <c r="I595" s="118"/>
      <c r="J595" s="164"/>
      <c r="K595" s="175"/>
      <c r="L595" s="165"/>
      <c r="M595" s="176"/>
    </row>
    <row r="596" spans="1:13" x14ac:dyDescent="0.25">
      <c r="A596" s="27"/>
      <c r="B596" s="27"/>
      <c r="C596" s="27"/>
      <c r="D596" s="27"/>
      <c r="E596" s="80"/>
      <c r="G596" s="96"/>
      <c r="H596" s="96"/>
      <c r="I596" s="118"/>
      <c r="J596" s="164"/>
      <c r="K596" s="175"/>
      <c r="L596" s="165"/>
      <c r="M596" s="176"/>
    </row>
    <row r="597" spans="1:13" x14ac:dyDescent="0.25">
      <c r="A597" s="27"/>
      <c r="B597" s="27"/>
      <c r="C597" s="27"/>
      <c r="D597" s="27"/>
      <c r="E597" s="80"/>
      <c r="G597" s="96"/>
      <c r="H597" s="96"/>
      <c r="I597" s="118"/>
      <c r="J597" s="164"/>
      <c r="K597" s="175"/>
      <c r="L597" s="165"/>
      <c r="M597" s="176"/>
    </row>
    <row r="598" spans="1:13" x14ac:dyDescent="0.25">
      <c r="A598" s="27"/>
      <c r="B598" s="27"/>
      <c r="C598" s="27"/>
      <c r="D598" s="27"/>
      <c r="E598" s="80"/>
      <c r="G598" s="96"/>
      <c r="H598" s="96"/>
      <c r="I598" s="118"/>
      <c r="J598" s="164"/>
      <c r="K598" s="175"/>
      <c r="L598" s="165"/>
      <c r="M598" s="176"/>
    </row>
    <row r="599" spans="1:13" x14ac:dyDescent="0.25">
      <c r="A599" s="27"/>
      <c r="B599" s="27"/>
      <c r="C599" s="27"/>
      <c r="D599" s="27"/>
      <c r="E599" s="80"/>
      <c r="G599" s="96"/>
      <c r="H599" s="96"/>
      <c r="I599" s="118"/>
      <c r="J599" s="164"/>
      <c r="K599" s="175"/>
      <c r="L599" s="165"/>
      <c r="M599" s="176"/>
    </row>
    <row r="600" spans="1:13" x14ac:dyDescent="0.25">
      <c r="A600" s="27"/>
      <c r="B600" s="27"/>
      <c r="C600" s="27"/>
      <c r="D600" s="27"/>
      <c r="E600" s="80"/>
      <c r="G600" s="96"/>
      <c r="H600" s="96"/>
      <c r="I600" s="118"/>
      <c r="J600" s="164"/>
      <c r="K600" s="175"/>
      <c r="L600" s="165"/>
      <c r="M600" s="176"/>
    </row>
    <row r="601" spans="1:13" x14ac:dyDescent="0.25">
      <c r="A601" s="27"/>
      <c r="B601" s="27"/>
      <c r="C601" s="27"/>
      <c r="D601" s="27"/>
      <c r="E601" s="80"/>
      <c r="G601" s="96"/>
      <c r="H601" s="96"/>
      <c r="I601" s="118"/>
      <c r="J601" s="164"/>
      <c r="K601" s="175"/>
      <c r="L601" s="165"/>
      <c r="M601" s="176"/>
    </row>
    <row r="602" spans="1:13" x14ac:dyDescent="0.25">
      <c r="A602" s="27"/>
      <c r="B602" s="27"/>
      <c r="C602" s="27"/>
      <c r="D602" s="27"/>
      <c r="E602" s="80"/>
      <c r="G602" s="96"/>
      <c r="H602" s="96"/>
      <c r="I602" s="118"/>
      <c r="J602" s="164"/>
      <c r="K602" s="175"/>
      <c r="L602" s="165"/>
      <c r="M602" s="176"/>
    </row>
    <row r="603" spans="1:13" x14ac:dyDescent="0.25">
      <c r="A603" s="27"/>
      <c r="B603" s="27"/>
      <c r="C603" s="27"/>
      <c r="D603" s="27"/>
      <c r="E603" s="80"/>
      <c r="G603" s="96"/>
      <c r="H603" s="96"/>
      <c r="I603" s="118"/>
      <c r="J603" s="164"/>
      <c r="K603" s="175"/>
      <c r="L603" s="165"/>
      <c r="M603" s="176"/>
    </row>
    <row r="604" spans="1:13" x14ac:dyDescent="0.25">
      <c r="A604" s="27"/>
      <c r="B604" s="27"/>
      <c r="C604" s="27"/>
      <c r="D604" s="27"/>
      <c r="E604" s="80"/>
      <c r="G604" s="96"/>
      <c r="H604" s="96"/>
      <c r="I604" s="118"/>
      <c r="J604" s="164"/>
      <c r="K604" s="175"/>
      <c r="L604" s="165"/>
      <c r="M604" s="176"/>
    </row>
    <row r="605" spans="1:13" x14ac:dyDescent="0.25">
      <c r="A605" s="27"/>
      <c r="B605" s="27"/>
      <c r="C605" s="27"/>
      <c r="D605" s="27"/>
      <c r="E605" s="80"/>
      <c r="G605" s="96"/>
      <c r="H605" s="96"/>
      <c r="I605" s="118"/>
      <c r="J605" s="164"/>
      <c r="K605" s="175"/>
      <c r="L605" s="165"/>
      <c r="M605" s="176"/>
    </row>
    <row r="606" spans="1:13" x14ac:dyDescent="0.25">
      <c r="A606" s="27"/>
      <c r="B606" s="27"/>
      <c r="C606" s="27"/>
      <c r="D606" s="27"/>
      <c r="E606" s="80"/>
      <c r="G606" s="96"/>
      <c r="H606" s="96"/>
      <c r="I606" s="118"/>
      <c r="J606" s="164"/>
      <c r="K606" s="175"/>
      <c r="L606" s="165"/>
      <c r="M606" s="176"/>
    </row>
    <row r="607" spans="1:13" x14ac:dyDescent="0.25">
      <c r="A607" s="27"/>
      <c r="B607" s="27"/>
      <c r="C607" s="27"/>
      <c r="D607" s="27"/>
      <c r="E607" s="80"/>
      <c r="G607" s="96"/>
      <c r="H607" s="96"/>
      <c r="I607" s="118"/>
      <c r="J607" s="164"/>
      <c r="K607" s="175"/>
      <c r="L607" s="165"/>
      <c r="M607" s="176"/>
    </row>
    <row r="608" spans="1:13" x14ac:dyDescent="0.25">
      <c r="A608" s="27"/>
      <c r="B608" s="27"/>
      <c r="C608" s="27"/>
      <c r="D608" s="27"/>
      <c r="E608" s="80"/>
      <c r="G608" s="96"/>
      <c r="H608" s="96"/>
      <c r="I608" s="118"/>
      <c r="J608" s="164"/>
      <c r="K608" s="175"/>
      <c r="L608" s="165"/>
      <c r="M608" s="176"/>
    </row>
    <row r="609" spans="1:13" x14ac:dyDescent="0.25">
      <c r="A609" s="27"/>
      <c r="B609" s="27"/>
      <c r="C609" s="27"/>
      <c r="D609" s="27"/>
      <c r="E609" s="80"/>
      <c r="G609" s="96"/>
      <c r="H609" s="96"/>
      <c r="I609" s="118"/>
      <c r="J609" s="164"/>
      <c r="K609" s="175"/>
      <c r="L609" s="165"/>
      <c r="M609" s="176"/>
    </row>
    <row r="610" spans="1:13" x14ac:dyDescent="0.25">
      <c r="A610" s="27"/>
      <c r="B610" s="27"/>
      <c r="C610" s="27"/>
      <c r="D610" s="27"/>
      <c r="E610" s="80"/>
      <c r="G610" s="96"/>
      <c r="H610" s="96"/>
      <c r="I610" s="118"/>
      <c r="J610" s="164"/>
      <c r="K610" s="175"/>
      <c r="L610" s="165"/>
      <c r="M610" s="176"/>
    </row>
    <row r="611" spans="1:13" x14ac:dyDescent="0.25">
      <c r="A611" s="27"/>
      <c r="B611" s="27"/>
      <c r="C611" s="27"/>
      <c r="D611" s="27"/>
      <c r="E611" s="80"/>
      <c r="G611" s="96"/>
      <c r="H611" s="96"/>
      <c r="I611" s="118"/>
      <c r="J611" s="164"/>
      <c r="K611" s="175"/>
      <c r="L611" s="165"/>
      <c r="M611" s="176"/>
    </row>
    <row r="612" spans="1:13" x14ac:dyDescent="0.25">
      <c r="A612" s="27"/>
      <c r="B612" s="27"/>
      <c r="C612" s="27"/>
      <c r="D612" s="27"/>
      <c r="E612" s="80"/>
      <c r="G612" s="96"/>
      <c r="H612" s="96"/>
      <c r="I612" s="118"/>
      <c r="J612" s="164"/>
      <c r="K612" s="175"/>
      <c r="L612" s="165"/>
      <c r="M612" s="176"/>
    </row>
    <row r="613" spans="1:13" x14ac:dyDescent="0.25">
      <c r="A613" s="27"/>
      <c r="B613" s="27"/>
      <c r="C613" s="27"/>
      <c r="D613" s="27"/>
      <c r="E613" s="80"/>
      <c r="G613" s="96"/>
      <c r="H613" s="96"/>
      <c r="I613" s="118"/>
      <c r="J613" s="164"/>
      <c r="K613" s="175"/>
      <c r="L613" s="165"/>
      <c r="M613" s="176"/>
    </row>
    <row r="614" spans="1:13" x14ac:dyDescent="0.25">
      <c r="A614" s="27"/>
      <c r="B614" s="27"/>
      <c r="C614" s="27"/>
      <c r="D614" s="27"/>
      <c r="E614" s="80"/>
      <c r="G614" s="96"/>
      <c r="H614" s="96"/>
      <c r="I614" s="118"/>
      <c r="J614" s="164"/>
      <c r="K614" s="175"/>
      <c r="L614" s="165"/>
      <c r="M614" s="176"/>
    </row>
    <row r="615" spans="1:13" x14ac:dyDescent="0.25">
      <c r="A615" s="27"/>
      <c r="B615" s="27"/>
      <c r="C615" s="27"/>
      <c r="D615" s="27"/>
      <c r="E615" s="80"/>
      <c r="G615" s="96"/>
      <c r="H615" s="96"/>
      <c r="I615" s="118"/>
      <c r="J615" s="164"/>
      <c r="K615" s="175"/>
      <c r="L615" s="165"/>
      <c r="M615" s="176"/>
    </row>
    <row r="616" spans="1:13" x14ac:dyDescent="0.25">
      <c r="A616" s="27"/>
      <c r="B616" s="27"/>
      <c r="C616" s="27"/>
      <c r="D616" s="27"/>
      <c r="E616" s="80"/>
      <c r="G616" s="96"/>
      <c r="H616" s="96"/>
      <c r="I616" s="118"/>
      <c r="J616" s="164"/>
      <c r="K616" s="175"/>
      <c r="L616" s="165"/>
      <c r="M616" s="176"/>
    </row>
    <row r="617" spans="1:13" x14ac:dyDescent="0.25">
      <c r="A617" s="27"/>
      <c r="B617" s="27"/>
      <c r="C617" s="27"/>
      <c r="D617" s="27"/>
      <c r="E617" s="80"/>
      <c r="G617" s="96"/>
      <c r="H617" s="96"/>
      <c r="I617" s="118"/>
      <c r="J617" s="164"/>
      <c r="K617" s="175"/>
      <c r="L617" s="165"/>
      <c r="M617" s="176"/>
    </row>
    <row r="618" spans="1:13" x14ac:dyDescent="0.25">
      <c r="A618" s="27"/>
      <c r="B618" s="27"/>
      <c r="C618" s="27"/>
      <c r="D618" s="27"/>
      <c r="E618" s="80"/>
      <c r="G618" s="96"/>
      <c r="H618" s="96"/>
      <c r="I618" s="118"/>
      <c r="J618" s="164"/>
      <c r="K618" s="175"/>
      <c r="L618" s="165"/>
      <c r="M618" s="176"/>
    </row>
    <row r="619" spans="1:13" x14ac:dyDescent="0.25">
      <c r="A619" s="27"/>
      <c r="B619" s="27"/>
      <c r="C619" s="27"/>
      <c r="D619" s="27"/>
      <c r="E619" s="80"/>
      <c r="G619" s="96"/>
      <c r="H619" s="96"/>
      <c r="I619" s="118"/>
      <c r="J619" s="164"/>
      <c r="K619" s="175"/>
      <c r="L619" s="165"/>
      <c r="M619" s="176"/>
    </row>
    <row r="620" spans="1:13" x14ac:dyDescent="0.25">
      <c r="A620" s="27"/>
      <c r="B620" s="27"/>
      <c r="C620" s="27"/>
      <c r="D620" s="27"/>
      <c r="E620" s="80"/>
      <c r="G620" s="96"/>
      <c r="H620" s="96"/>
      <c r="I620" s="118"/>
      <c r="J620" s="164"/>
      <c r="K620" s="175"/>
      <c r="L620" s="165"/>
      <c r="M620" s="176"/>
    </row>
    <row r="621" spans="1:13" x14ac:dyDescent="0.25">
      <c r="A621" s="27"/>
      <c r="B621" s="27"/>
      <c r="C621" s="27"/>
      <c r="D621" s="27"/>
      <c r="E621" s="80"/>
      <c r="G621" s="96"/>
      <c r="H621" s="96"/>
      <c r="I621" s="118"/>
      <c r="J621" s="164"/>
      <c r="K621" s="175"/>
      <c r="L621" s="165"/>
      <c r="M621" s="176"/>
    </row>
    <row r="622" spans="1:13" x14ac:dyDescent="0.25">
      <c r="A622" s="27"/>
      <c r="B622" s="27"/>
      <c r="C622" s="27"/>
      <c r="D622" s="27"/>
      <c r="E622" s="80"/>
      <c r="G622" s="96"/>
      <c r="H622" s="96"/>
      <c r="I622" s="118"/>
      <c r="J622" s="164"/>
      <c r="K622" s="175"/>
      <c r="L622" s="165"/>
      <c r="M622" s="176"/>
    </row>
    <row r="623" spans="1:13" x14ac:dyDescent="0.25">
      <c r="A623" s="27"/>
      <c r="B623" s="27"/>
      <c r="C623" s="27"/>
      <c r="D623" s="27"/>
      <c r="E623" s="80"/>
      <c r="G623" s="96"/>
      <c r="H623" s="96"/>
      <c r="I623" s="118"/>
      <c r="J623" s="164"/>
      <c r="K623" s="175"/>
      <c r="L623" s="165"/>
      <c r="M623" s="176"/>
    </row>
    <row r="624" spans="1:13" x14ac:dyDescent="0.25">
      <c r="A624" s="27"/>
      <c r="B624" s="27"/>
      <c r="C624" s="27"/>
      <c r="D624" s="27"/>
      <c r="E624" s="80"/>
      <c r="G624" s="96"/>
      <c r="H624" s="96"/>
      <c r="I624" s="118"/>
      <c r="J624" s="164"/>
      <c r="K624" s="175"/>
      <c r="L624" s="165"/>
      <c r="M624" s="176"/>
    </row>
    <row r="625" spans="1:13" x14ac:dyDescent="0.25">
      <c r="A625" s="27"/>
      <c r="B625" s="27"/>
      <c r="C625" s="27"/>
      <c r="D625" s="27"/>
      <c r="E625" s="80"/>
      <c r="G625" s="96"/>
      <c r="H625" s="96"/>
      <c r="I625" s="118"/>
      <c r="J625" s="164"/>
      <c r="K625" s="175"/>
      <c r="L625" s="165"/>
      <c r="M625" s="176"/>
    </row>
    <row r="626" spans="1:13" x14ac:dyDescent="0.25">
      <c r="A626" s="27"/>
      <c r="B626" s="27"/>
      <c r="C626" s="27"/>
      <c r="D626" s="27"/>
      <c r="E626" s="80"/>
      <c r="G626" s="96"/>
      <c r="H626" s="96"/>
      <c r="I626" s="118"/>
      <c r="J626" s="164"/>
      <c r="K626" s="175"/>
      <c r="L626" s="165"/>
      <c r="M626" s="176"/>
    </row>
    <row r="627" spans="1:13" x14ac:dyDescent="0.25">
      <c r="A627" s="27"/>
      <c r="B627" s="27"/>
      <c r="C627" s="27"/>
      <c r="D627" s="27"/>
      <c r="E627" s="80"/>
      <c r="G627" s="96"/>
      <c r="H627" s="96"/>
      <c r="I627" s="118"/>
      <c r="J627" s="164"/>
      <c r="K627" s="175"/>
      <c r="L627" s="165"/>
      <c r="M627" s="176"/>
    </row>
    <row r="628" spans="1:13" x14ac:dyDescent="0.25">
      <c r="A628" s="27"/>
      <c r="B628" s="27"/>
      <c r="C628" s="27"/>
      <c r="D628" s="27"/>
      <c r="E628" s="80"/>
      <c r="G628" s="96"/>
      <c r="H628" s="96"/>
      <c r="I628" s="118"/>
      <c r="J628" s="164"/>
      <c r="K628" s="175"/>
      <c r="L628" s="165"/>
      <c r="M628" s="176"/>
    </row>
    <row r="629" spans="1:13" x14ac:dyDescent="0.25">
      <c r="A629" s="27"/>
      <c r="B629" s="27"/>
      <c r="C629" s="27"/>
      <c r="D629" s="27"/>
      <c r="E629" s="80"/>
      <c r="G629" s="96"/>
      <c r="H629" s="96"/>
      <c r="I629" s="118"/>
      <c r="J629" s="164"/>
      <c r="K629" s="175"/>
      <c r="L629" s="165"/>
      <c r="M629" s="176"/>
    </row>
    <row r="630" spans="1:13" x14ac:dyDescent="0.25">
      <c r="A630" s="27"/>
      <c r="B630" s="27"/>
      <c r="C630" s="27"/>
      <c r="D630" s="27"/>
      <c r="E630" s="80"/>
      <c r="G630" s="96"/>
      <c r="H630" s="96"/>
      <c r="I630" s="118"/>
      <c r="J630" s="164"/>
      <c r="K630" s="175"/>
      <c r="L630" s="165"/>
      <c r="M630" s="176"/>
    </row>
    <row r="631" spans="1:13" x14ac:dyDescent="0.25">
      <c r="A631" s="27"/>
      <c r="B631" s="27"/>
      <c r="C631" s="27"/>
      <c r="D631" s="27"/>
      <c r="E631" s="80"/>
      <c r="G631" s="96"/>
      <c r="H631" s="96"/>
      <c r="I631" s="118"/>
      <c r="J631" s="164"/>
      <c r="K631" s="175"/>
      <c r="L631" s="165"/>
      <c r="M631" s="176"/>
    </row>
    <row r="632" spans="1:13" x14ac:dyDescent="0.25">
      <c r="A632" s="27"/>
      <c r="B632" s="27"/>
      <c r="C632" s="27"/>
      <c r="D632" s="27"/>
      <c r="E632" s="80"/>
      <c r="G632" s="96"/>
      <c r="H632" s="96"/>
      <c r="I632" s="118"/>
      <c r="J632" s="164"/>
      <c r="K632" s="175"/>
      <c r="L632" s="165"/>
      <c r="M632" s="176"/>
    </row>
    <row r="633" spans="1:13" x14ac:dyDescent="0.25">
      <c r="A633" s="27"/>
      <c r="B633" s="27"/>
      <c r="C633" s="27"/>
      <c r="D633" s="27"/>
      <c r="E633" s="80"/>
      <c r="G633" s="96"/>
      <c r="H633" s="96"/>
      <c r="I633" s="118"/>
      <c r="J633" s="164"/>
      <c r="K633" s="175"/>
      <c r="L633" s="165"/>
      <c r="M633" s="176"/>
    </row>
    <row r="634" spans="1:13" x14ac:dyDescent="0.25">
      <c r="A634" s="27"/>
      <c r="B634" s="27"/>
      <c r="C634" s="27"/>
      <c r="D634" s="27"/>
      <c r="E634" s="80"/>
      <c r="G634" s="96"/>
      <c r="H634" s="96"/>
      <c r="I634" s="118"/>
      <c r="J634" s="164"/>
      <c r="K634" s="175"/>
      <c r="L634" s="165"/>
      <c r="M634" s="176"/>
    </row>
    <row r="635" spans="1:13" x14ac:dyDescent="0.25">
      <c r="A635" s="27"/>
      <c r="B635" s="27"/>
      <c r="C635" s="27"/>
      <c r="D635" s="27"/>
      <c r="E635" s="80"/>
      <c r="G635" s="96"/>
      <c r="H635" s="96"/>
      <c r="I635" s="118"/>
      <c r="J635" s="164"/>
      <c r="K635" s="175"/>
      <c r="L635" s="165"/>
      <c r="M635" s="176"/>
    </row>
    <row r="636" spans="1:13" x14ac:dyDescent="0.25">
      <c r="A636" s="27"/>
      <c r="B636" s="27"/>
      <c r="C636" s="27"/>
      <c r="D636" s="27"/>
      <c r="E636" s="80"/>
      <c r="G636" s="96"/>
      <c r="H636" s="96"/>
      <c r="I636" s="118"/>
      <c r="J636" s="164"/>
      <c r="K636" s="175"/>
      <c r="L636" s="165"/>
      <c r="M636" s="176"/>
    </row>
    <row r="637" spans="1:13" x14ac:dyDescent="0.25">
      <c r="A637" s="27"/>
      <c r="B637" s="27"/>
      <c r="C637" s="27"/>
      <c r="D637" s="27"/>
      <c r="E637" s="80"/>
      <c r="G637" s="96"/>
      <c r="H637" s="96"/>
      <c r="I637" s="118"/>
      <c r="J637" s="164"/>
      <c r="K637" s="175"/>
      <c r="L637" s="165"/>
      <c r="M637" s="176"/>
    </row>
    <row r="638" spans="1:13" x14ac:dyDescent="0.25">
      <c r="A638" s="27"/>
      <c r="B638" s="27"/>
      <c r="C638" s="27"/>
      <c r="D638" s="27"/>
      <c r="E638" s="80"/>
      <c r="G638" s="96"/>
      <c r="H638" s="96"/>
      <c r="I638" s="118"/>
      <c r="J638" s="164"/>
      <c r="K638" s="175"/>
      <c r="L638" s="165"/>
      <c r="M638" s="176"/>
    </row>
    <row r="639" spans="1:13" x14ac:dyDescent="0.25">
      <c r="A639" s="27"/>
      <c r="B639" s="27"/>
      <c r="C639" s="27"/>
      <c r="D639" s="27"/>
      <c r="E639" s="80"/>
      <c r="G639" s="96"/>
      <c r="H639" s="96"/>
      <c r="I639" s="118"/>
      <c r="J639" s="164"/>
      <c r="K639" s="175"/>
      <c r="L639" s="165"/>
      <c r="M639" s="176"/>
    </row>
    <row r="640" spans="1:13" x14ac:dyDescent="0.25">
      <c r="A640" s="27"/>
      <c r="B640" s="27"/>
      <c r="C640" s="27"/>
      <c r="D640" s="27"/>
      <c r="E640" s="80"/>
      <c r="G640" s="96"/>
      <c r="H640" s="96"/>
      <c r="I640" s="118"/>
      <c r="J640" s="164"/>
      <c r="K640" s="175"/>
      <c r="L640" s="165"/>
      <c r="M640" s="176"/>
    </row>
    <row r="641" spans="1:13" x14ac:dyDescent="0.25">
      <c r="A641" s="27"/>
      <c r="B641" s="27"/>
      <c r="C641" s="27"/>
      <c r="D641" s="27"/>
      <c r="E641" s="80"/>
      <c r="G641" s="96"/>
      <c r="H641" s="96"/>
      <c r="I641" s="118"/>
      <c r="J641" s="164"/>
      <c r="K641" s="175"/>
      <c r="L641" s="165"/>
      <c r="M641" s="176"/>
    </row>
    <row r="642" spans="1:13" x14ac:dyDescent="0.25">
      <c r="A642" s="27"/>
      <c r="B642" s="27"/>
      <c r="C642" s="27"/>
      <c r="D642" s="27"/>
      <c r="E642" s="80"/>
      <c r="G642" s="96"/>
      <c r="H642" s="96"/>
      <c r="I642" s="118"/>
      <c r="J642" s="164"/>
      <c r="K642" s="175"/>
      <c r="L642" s="165"/>
      <c r="M642" s="176"/>
    </row>
    <row r="643" spans="1:13" x14ac:dyDescent="0.25">
      <c r="A643" s="27"/>
      <c r="B643" s="27"/>
      <c r="C643" s="27"/>
      <c r="D643" s="27"/>
      <c r="E643" s="80"/>
      <c r="G643" s="96"/>
      <c r="H643" s="96"/>
      <c r="I643" s="118"/>
      <c r="J643" s="164"/>
      <c r="K643" s="175"/>
      <c r="L643" s="165"/>
      <c r="M643" s="176"/>
    </row>
    <row r="644" spans="1:13" x14ac:dyDescent="0.25">
      <c r="A644" s="27"/>
      <c r="B644" s="27"/>
      <c r="C644" s="27"/>
      <c r="D644" s="27"/>
      <c r="E644" s="80"/>
      <c r="G644" s="96"/>
      <c r="H644" s="96"/>
      <c r="I644" s="118"/>
      <c r="J644" s="164"/>
      <c r="K644" s="175"/>
      <c r="L644" s="165"/>
      <c r="M644" s="176"/>
    </row>
    <row r="645" spans="1:13" x14ac:dyDescent="0.25">
      <c r="A645" s="27"/>
      <c r="B645" s="27"/>
      <c r="C645" s="27"/>
      <c r="D645" s="27"/>
      <c r="E645" s="80"/>
      <c r="G645" s="96"/>
      <c r="H645" s="96"/>
      <c r="I645" s="118"/>
      <c r="J645" s="164"/>
      <c r="K645" s="175"/>
      <c r="L645" s="165"/>
      <c r="M645" s="176"/>
    </row>
    <row r="646" spans="1:13" x14ac:dyDescent="0.25">
      <c r="A646" s="27"/>
      <c r="B646" s="27"/>
      <c r="C646" s="27"/>
      <c r="D646" s="27"/>
      <c r="E646" s="80"/>
      <c r="G646" s="96"/>
      <c r="H646" s="96"/>
      <c r="I646" s="118"/>
      <c r="J646" s="164"/>
      <c r="K646" s="175"/>
      <c r="L646" s="165"/>
      <c r="M646" s="176"/>
    </row>
    <row r="647" spans="1:13" x14ac:dyDescent="0.25">
      <c r="A647" s="27"/>
      <c r="B647" s="27"/>
      <c r="C647" s="27"/>
      <c r="D647" s="27"/>
      <c r="E647" s="80"/>
      <c r="G647" s="96"/>
      <c r="H647" s="96"/>
      <c r="I647" s="118"/>
      <c r="J647" s="164"/>
      <c r="K647" s="175"/>
      <c r="L647" s="165"/>
      <c r="M647" s="176"/>
    </row>
    <row r="648" spans="1:13" x14ac:dyDescent="0.25">
      <c r="A648" s="27"/>
      <c r="B648" s="27"/>
      <c r="C648" s="27"/>
      <c r="D648" s="27"/>
      <c r="E648" s="80"/>
      <c r="G648" s="96"/>
      <c r="H648" s="96"/>
      <c r="I648" s="118"/>
      <c r="J648" s="164"/>
      <c r="K648" s="175"/>
      <c r="L648" s="165"/>
      <c r="M648" s="176"/>
    </row>
    <row r="649" spans="1:13" x14ac:dyDescent="0.25">
      <c r="A649" s="27"/>
      <c r="B649" s="27"/>
      <c r="C649" s="27"/>
      <c r="D649" s="27"/>
      <c r="E649" s="80"/>
      <c r="G649" s="96"/>
      <c r="H649" s="96"/>
      <c r="I649" s="118"/>
      <c r="J649" s="164"/>
      <c r="K649" s="175"/>
      <c r="L649" s="165"/>
      <c r="M649" s="176"/>
    </row>
    <row r="650" spans="1:13" x14ac:dyDescent="0.25">
      <c r="A650" s="27"/>
      <c r="B650" s="27"/>
      <c r="C650" s="27"/>
      <c r="D650" s="27"/>
      <c r="E650" s="80"/>
      <c r="G650" s="96"/>
      <c r="H650" s="96"/>
      <c r="I650" s="118"/>
      <c r="J650" s="164"/>
      <c r="K650" s="175"/>
      <c r="L650" s="165"/>
      <c r="M650" s="176"/>
    </row>
    <row r="651" spans="1:13" x14ac:dyDescent="0.25">
      <c r="A651" s="27"/>
      <c r="B651" s="27"/>
      <c r="C651" s="27"/>
      <c r="D651" s="27"/>
      <c r="E651" s="80"/>
      <c r="G651" s="96"/>
      <c r="H651" s="96"/>
      <c r="I651" s="118"/>
      <c r="J651" s="164"/>
      <c r="K651" s="175"/>
      <c r="L651" s="165"/>
      <c r="M651" s="176"/>
    </row>
    <row r="652" spans="1:13" x14ac:dyDescent="0.25">
      <c r="A652" s="27"/>
      <c r="B652" s="27"/>
      <c r="C652" s="27"/>
      <c r="D652" s="27"/>
      <c r="E652" s="80"/>
      <c r="G652" s="96"/>
      <c r="H652" s="96"/>
      <c r="I652" s="118"/>
      <c r="J652" s="164"/>
      <c r="K652" s="175"/>
      <c r="L652" s="165"/>
      <c r="M652" s="176"/>
    </row>
    <row r="653" spans="1:13" x14ac:dyDescent="0.25">
      <c r="A653" s="27"/>
      <c r="B653" s="27"/>
      <c r="C653" s="27"/>
      <c r="D653" s="27"/>
      <c r="E653" s="80"/>
      <c r="G653" s="96"/>
      <c r="H653" s="96"/>
      <c r="I653" s="118"/>
      <c r="J653" s="164"/>
      <c r="K653" s="175"/>
      <c r="L653" s="165"/>
      <c r="M653" s="176"/>
    </row>
    <row r="654" spans="1:13" x14ac:dyDescent="0.25">
      <c r="A654" s="27"/>
      <c r="B654" s="27"/>
      <c r="C654" s="27"/>
      <c r="D654" s="27"/>
      <c r="E654" s="80"/>
      <c r="G654" s="96"/>
      <c r="H654" s="96"/>
      <c r="I654" s="118"/>
      <c r="J654" s="164"/>
      <c r="K654" s="175"/>
      <c r="L654" s="165"/>
      <c r="M654" s="176"/>
    </row>
    <row r="655" spans="1:13" x14ac:dyDescent="0.25">
      <c r="A655" s="27"/>
      <c r="B655" s="27"/>
      <c r="C655" s="27"/>
      <c r="D655" s="27"/>
      <c r="E655" s="80"/>
      <c r="G655" s="96"/>
      <c r="H655" s="96"/>
      <c r="I655" s="118"/>
      <c r="J655" s="164"/>
      <c r="K655" s="175"/>
      <c r="L655" s="165"/>
      <c r="M655" s="176"/>
    </row>
    <row r="656" spans="1:13" x14ac:dyDescent="0.25">
      <c r="A656" s="27"/>
      <c r="B656" s="27"/>
      <c r="C656" s="27"/>
      <c r="D656" s="27"/>
      <c r="E656" s="80"/>
      <c r="G656" s="96"/>
      <c r="H656" s="96"/>
      <c r="I656" s="118"/>
      <c r="J656" s="164"/>
      <c r="K656" s="175"/>
      <c r="L656" s="165"/>
      <c r="M656" s="176"/>
    </row>
    <row r="657" spans="1:13" x14ac:dyDescent="0.25">
      <c r="A657" s="27"/>
      <c r="B657" s="27"/>
      <c r="C657" s="27"/>
      <c r="D657" s="27"/>
      <c r="E657" s="80"/>
      <c r="G657" s="96"/>
      <c r="H657" s="96"/>
      <c r="I657" s="118"/>
      <c r="J657" s="164"/>
      <c r="K657" s="175"/>
      <c r="L657" s="165"/>
      <c r="M657" s="176"/>
    </row>
    <row r="658" spans="1:13" x14ac:dyDescent="0.25">
      <c r="A658" s="27"/>
      <c r="B658" s="27"/>
      <c r="C658" s="27"/>
      <c r="D658" s="27"/>
      <c r="E658" s="80"/>
      <c r="G658" s="96"/>
      <c r="H658" s="96"/>
      <c r="I658" s="118"/>
      <c r="J658" s="164"/>
      <c r="K658" s="175"/>
      <c r="L658" s="165"/>
      <c r="M658" s="176"/>
    </row>
    <row r="659" spans="1:13" x14ac:dyDescent="0.25">
      <c r="A659" s="27"/>
      <c r="B659" s="27"/>
      <c r="C659" s="27"/>
      <c r="D659" s="27"/>
      <c r="E659" s="80"/>
      <c r="G659" s="96"/>
      <c r="H659" s="96"/>
      <c r="I659" s="118"/>
      <c r="J659" s="164"/>
      <c r="K659" s="175"/>
      <c r="L659" s="165"/>
      <c r="M659" s="176"/>
    </row>
    <row r="660" spans="1:13" x14ac:dyDescent="0.25">
      <c r="A660" s="27"/>
      <c r="B660" s="27"/>
      <c r="C660" s="27"/>
      <c r="D660" s="27"/>
      <c r="E660" s="80"/>
      <c r="G660" s="96"/>
      <c r="H660" s="96"/>
      <c r="I660" s="118"/>
      <c r="J660" s="164"/>
      <c r="K660" s="175"/>
      <c r="L660" s="165"/>
      <c r="M660" s="176"/>
    </row>
    <row r="661" spans="1:13" x14ac:dyDescent="0.25">
      <c r="A661" s="27"/>
      <c r="B661" s="27"/>
      <c r="C661" s="27"/>
      <c r="D661" s="27"/>
      <c r="E661" s="80"/>
      <c r="G661" s="96"/>
      <c r="H661" s="96"/>
      <c r="I661" s="118"/>
      <c r="J661" s="164"/>
      <c r="K661" s="175"/>
      <c r="L661" s="165"/>
      <c r="M661" s="176"/>
    </row>
    <row r="662" spans="1:13" x14ac:dyDescent="0.25">
      <c r="A662" s="27"/>
      <c r="B662" s="27"/>
      <c r="C662" s="27"/>
      <c r="D662" s="27"/>
      <c r="E662" s="80"/>
      <c r="G662" s="96"/>
      <c r="H662" s="96"/>
      <c r="I662" s="118"/>
      <c r="J662" s="164"/>
      <c r="K662" s="175"/>
      <c r="L662" s="165"/>
      <c r="M662" s="176"/>
    </row>
    <row r="663" spans="1:13" x14ac:dyDescent="0.25">
      <c r="A663" s="27"/>
      <c r="B663" s="27"/>
      <c r="C663" s="27"/>
      <c r="D663" s="27"/>
      <c r="E663" s="80"/>
      <c r="G663" s="96"/>
      <c r="H663" s="96"/>
      <c r="I663" s="118"/>
      <c r="J663" s="164"/>
      <c r="K663" s="175"/>
      <c r="L663" s="165"/>
      <c r="M663" s="176"/>
    </row>
    <row r="664" spans="1:13" x14ac:dyDescent="0.25">
      <c r="A664" s="27"/>
      <c r="B664" s="27"/>
      <c r="C664" s="27"/>
      <c r="D664" s="27"/>
      <c r="E664" s="80"/>
      <c r="G664" s="96"/>
      <c r="H664" s="96"/>
      <c r="I664" s="118"/>
      <c r="J664" s="164"/>
      <c r="K664" s="175"/>
      <c r="L664" s="165"/>
      <c r="M664" s="176"/>
    </row>
    <row r="665" spans="1:13" x14ac:dyDescent="0.25">
      <c r="A665" s="27"/>
      <c r="B665" s="27"/>
      <c r="C665" s="27"/>
      <c r="D665" s="27"/>
      <c r="E665" s="80"/>
      <c r="G665" s="96"/>
      <c r="H665" s="96"/>
      <c r="I665" s="118"/>
      <c r="J665" s="164"/>
      <c r="K665" s="175"/>
      <c r="L665" s="165"/>
      <c r="M665" s="176"/>
    </row>
    <row r="666" spans="1:13" x14ac:dyDescent="0.25">
      <c r="A666" s="27"/>
      <c r="B666" s="27"/>
      <c r="C666" s="27"/>
      <c r="E666" s="80"/>
      <c r="G666" s="96"/>
      <c r="H666" s="96"/>
      <c r="I666" s="118"/>
      <c r="J666" s="164"/>
      <c r="K666" s="175"/>
      <c r="L666" s="165"/>
      <c r="M666" s="176"/>
    </row>
    <row r="667" spans="1:13" x14ac:dyDescent="0.25">
      <c r="A667" s="27"/>
      <c r="B667" s="27"/>
      <c r="C667" s="27"/>
      <c r="E667" s="80"/>
      <c r="G667" s="96"/>
      <c r="H667" s="96"/>
      <c r="I667" s="118"/>
      <c r="J667" s="164"/>
      <c r="K667" s="175"/>
      <c r="L667" s="165"/>
      <c r="M667" s="176"/>
    </row>
    <row r="668" spans="1:13" x14ac:dyDescent="0.25">
      <c r="A668" s="27"/>
      <c r="B668" s="27"/>
      <c r="C668" s="27"/>
      <c r="E668" s="80"/>
      <c r="G668" s="96"/>
      <c r="H668" s="96"/>
      <c r="I668" s="118"/>
      <c r="J668" s="164"/>
      <c r="K668" s="175"/>
      <c r="L668" s="165"/>
      <c r="M668" s="176"/>
    </row>
    <row r="669" spans="1:13" x14ac:dyDescent="0.25">
      <c r="A669" s="27"/>
      <c r="B669" s="27"/>
      <c r="C669" s="27"/>
      <c r="E669" s="80"/>
      <c r="G669" s="96"/>
      <c r="H669" s="96"/>
      <c r="I669" s="118"/>
      <c r="J669" s="164"/>
      <c r="K669" s="175"/>
      <c r="L669" s="165"/>
      <c r="M669" s="176"/>
    </row>
    <row r="670" spans="1:13" x14ac:dyDescent="0.25">
      <c r="A670" s="27"/>
      <c r="B670" s="27"/>
      <c r="C670" s="27"/>
      <c r="E670" s="80"/>
      <c r="G670" s="96"/>
      <c r="H670" s="96"/>
      <c r="I670" s="118"/>
      <c r="J670" s="164"/>
      <c r="K670" s="175"/>
      <c r="L670" s="165"/>
      <c r="M670" s="176"/>
    </row>
    <row r="671" spans="1:13" x14ac:dyDescent="0.25">
      <c r="A671" s="27"/>
      <c r="B671" s="27"/>
      <c r="C671" s="27"/>
      <c r="E671" s="80"/>
      <c r="G671" s="96"/>
      <c r="H671" s="96"/>
      <c r="I671" s="118"/>
      <c r="J671" s="164"/>
      <c r="K671" s="175"/>
      <c r="L671" s="165"/>
      <c r="M671" s="176"/>
    </row>
    <row r="672" spans="1:13" x14ac:dyDescent="0.25">
      <c r="A672" s="27"/>
      <c r="B672" s="27"/>
      <c r="C672" s="27"/>
      <c r="E672" s="80"/>
      <c r="G672" s="96"/>
      <c r="H672" s="96"/>
      <c r="I672" s="118"/>
      <c r="J672" s="164"/>
      <c r="K672" s="175"/>
      <c r="L672" s="165"/>
      <c r="M672" s="176"/>
    </row>
    <row r="673" spans="1:13" x14ac:dyDescent="0.25">
      <c r="A673" s="27"/>
      <c r="B673" s="27"/>
      <c r="C673" s="27"/>
      <c r="E673" s="80"/>
      <c r="G673" s="96"/>
      <c r="H673" s="96"/>
      <c r="I673" s="118"/>
      <c r="J673" s="164"/>
      <c r="K673" s="175"/>
      <c r="L673" s="165"/>
      <c r="M673" s="176"/>
    </row>
    <row r="674" spans="1:13" x14ac:dyDescent="0.25">
      <c r="A674" s="27"/>
      <c r="B674" s="27"/>
      <c r="C674" s="27"/>
      <c r="E674" s="80"/>
      <c r="G674" s="96"/>
      <c r="H674" s="96"/>
      <c r="I674" s="118"/>
      <c r="J674" s="164"/>
      <c r="K674" s="175"/>
      <c r="L674" s="165"/>
      <c r="M674" s="176"/>
    </row>
    <row r="675" spans="1:13" x14ac:dyDescent="0.25">
      <c r="A675" s="27"/>
      <c r="B675" s="27"/>
      <c r="C675" s="27"/>
      <c r="E675" s="80"/>
      <c r="G675" s="96"/>
      <c r="H675" s="96"/>
      <c r="I675" s="118"/>
      <c r="J675" s="164"/>
      <c r="K675" s="175"/>
      <c r="L675" s="165"/>
      <c r="M675" s="176"/>
    </row>
    <row r="676" spans="1:13" x14ac:dyDescent="0.25">
      <c r="A676" s="27"/>
      <c r="B676" s="27"/>
      <c r="C676" s="27"/>
      <c r="E676" s="80"/>
      <c r="G676" s="96"/>
      <c r="H676" s="96"/>
      <c r="I676" s="118"/>
      <c r="J676" s="164"/>
      <c r="K676" s="175"/>
      <c r="L676" s="165"/>
      <c r="M676" s="176"/>
    </row>
    <row r="677" spans="1:13" x14ac:dyDescent="0.25">
      <c r="A677" s="27"/>
      <c r="B677" s="27"/>
      <c r="C677" s="27"/>
      <c r="D677" s="99"/>
      <c r="E677" s="89"/>
      <c r="F677" s="78"/>
      <c r="G677" s="80"/>
      <c r="H677" s="80"/>
      <c r="I677" s="117"/>
      <c r="J677" s="164"/>
      <c r="K677" s="175"/>
      <c r="L677" s="165"/>
      <c r="M677" s="176"/>
    </row>
    <row r="678" spans="1:13" x14ac:dyDescent="0.25">
      <c r="A678" s="27"/>
      <c r="B678" s="27"/>
      <c r="C678" s="27"/>
      <c r="D678" s="99"/>
      <c r="E678" s="89"/>
      <c r="F678" s="78"/>
      <c r="G678" s="80"/>
      <c r="H678" s="80"/>
      <c r="I678" s="117"/>
      <c r="J678" s="164"/>
      <c r="K678" s="175"/>
      <c r="L678" s="165"/>
      <c r="M678" s="176"/>
    </row>
    <row r="679" spans="1:13" x14ac:dyDescent="0.25">
      <c r="A679" s="27"/>
      <c r="B679" s="27"/>
      <c r="C679" s="27"/>
      <c r="D679" s="99"/>
      <c r="E679" s="89"/>
      <c r="F679" s="78"/>
      <c r="G679" s="80"/>
      <c r="H679" s="80"/>
      <c r="I679" s="117"/>
      <c r="J679" s="164"/>
      <c r="K679" s="175"/>
      <c r="L679" s="165"/>
      <c r="M679" s="176"/>
    </row>
    <row r="680" spans="1:13" x14ac:dyDescent="0.25">
      <c r="A680" s="27"/>
      <c r="B680" s="27"/>
      <c r="C680" s="27"/>
      <c r="D680" s="99"/>
      <c r="E680" s="89"/>
      <c r="F680" s="78"/>
      <c r="G680" s="80"/>
      <c r="H680" s="80"/>
      <c r="I680" s="117"/>
      <c r="J680" s="164"/>
      <c r="K680" s="175"/>
      <c r="L680" s="165"/>
      <c r="M680" s="176"/>
    </row>
    <row r="681" spans="1:13" x14ac:dyDescent="0.25">
      <c r="A681" s="27"/>
      <c r="B681" s="27"/>
      <c r="C681" s="27"/>
      <c r="D681" s="99"/>
      <c r="E681" s="89"/>
      <c r="F681" s="78"/>
      <c r="G681" s="80"/>
      <c r="H681" s="80"/>
      <c r="I681" s="117"/>
      <c r="J681" s="164"/>
      <c r="K681" s="175"/>
      <c r="L681" s="165"/>
      <c r="M681" s="176"/>
    </row>
    <row r="682" spans="1:13" x14ac:dyDescent="0.25">
      <c r="A682" s="27"/>
      <c r="B682" s="27"/>
      <c r="C682" s="27"/>
      <c r="D682" s="99"/>
      <c r="E682" s="89"/>
      <c r="F682" s="78"/>
      <c r="G682" s="80"/>
      <c r="H682" s="80"/>
      <c r="I682" s="117"/>
      <c r="J682" s="164"/>
      <c r="K682" s="175"/>
      <c r="L682" s="165"/>
      <c r="M682" s="176"/>
    </row>
    <row r="683" spans="1:13" x14ac:dyDescent="0.25">
      <c r="A683" s="27"/>
      <c r="B683" s="27"/>
      <c r="C683" s="27"/>
      <c r="D683" s="99"/>
      <c r="E683" s="89"/>
      <c r="F683" s="78"/>
      <c r="G683" s="80"/>
      <c r="H683" s="80"/>
      <c r="I683" s="117"/>
      <c r="J683" s="164"/>
      <c r="K683" s="175"/>
      <c r="L683" s="165"/>
      <c r="M683" s="176"/>
    </row>
    <row r="684" spans="1:13" x14ac:dyDescent="0.25">
      <c r="A684" s="27"/>
      <c r="B684" s="27"/>
      <c r="C684" s="27"/>
      <c r="D684" s="99"/>
      <c r="E684" s="89"/>
      <c r="F684" s="78"/>
      <c r="G684" s="80"/>
      <c r="H684" s="80"/>
      <c r="I684" s="117"/>
      <c r="J684" s="164"/>
      <c r="K684" s="175"/>
      <c r="L684" s="165"/>
      <c r="M684" s="176"/>
    </row>
    <row r="685" spans="1:13" x14ac:dyDescent="0.25">
      <c r="A685" s="27"/>
      <c r="B685" s="27"/>
      <c r="C685" s="27"/>
      <c r="D685" s="99"/>
      <c r="E685" s="89"/>
      <c r="F685" s="78"/>
      <c r="G685" s="80"/>
      <c r="H685" s="80"/>
      <c r="I685" s="117"/>
      <c r="J685" s="164"/>
      <c r="K685" s="175"/>
      <c r="L685" s="165"/>
      <c r="M685" s="176"/>
    </row>
    <row r="686" spans="1:13" x14ac:dyDescent="0.25">
      <c r="A686" s="27"/>
      <c r="B686" s="27"/>
      <c r="C686" s="27"/>
      <c r="D686" s="99"/>
      <c r="E686" s="89"/>
      <c r="F686" s="78"/>
      <c r="G686" s="80"/>
      <c r="H686" s="80"/>
      <c r="I686" s="117"/>
      <c r="J686" s="164"/>
      <c r="K686" s="175"/>
      <c r="L686" s="165"/>
      <c r="M686" s="176"/>
    </row>
    <row r="687" spans="1:13" x14ac:dyDescent="0.25">
      <c r="A687" s="27"/>
      <c r="B687" s="27"/>
      <c r="C687" s="27"/>
      <c r="D687" s="99"/>
      <c r="E687" s="89"/>
      <c r="F687" s="78"/>
      <c r="G687" s="80"/>
      <c r="H687" s="80"/>
      <c r="I687" s="117"/>
      <c r="J687" s="164"/>
      <c r="K687" s="175"/>
      <c r="L687" s="165"/>
      <c r="M687" s="176"/>
    </row>
    <row r="688" spans="1:13" x14ac:dyDescent="0.25">
      <c r="A688" s="27"/>
      <c r="B688" s="27"/>
      <c r="C688" s="27"/>
      <c r="D688" s="99"/>
      <c r="E688" s="89"/>
      <c r="F688" s="78"/>
      <c r="G688" s="80"/>
      <c r="H688" s="80"/>
      <c r="I688" s="117"/>
      <c r="J688" s="164"/>
      <c r="K688" s="175"/>
      <c r="L688" s="165"/>
      <c r="M688" s="176"/>
    </row>
    <row r="689" spans="1:13" x14ac:dyDescent="0.25">
      <c r="A689" s="27"/>
      <c r="B689" s="27"/>
      <c r="C689" s="27"/>
      <c r="D689" s="99"/>
      <c r="E689" s="89"/>
      <c r="F689" s="78"/>
      <c r="G689" s="80"/>
      <c r="H689" s="80"/>
      <c r="I689" s="117"/>
      <c r="J689" s="164"/>
      <c r="K689" s="175"/>
      <c r="L689" s="165"/>
      <c r="M689" s="176"/>
    </row>
    <row r="690" spans="1:13" x14ac:dyDescent="0.25">
      <c r="A690" s="27"/>
      <c r="B690" s="27"/>
      <c r="C690" s="27"/>
      <c r="D690" s="99"/>
      <c r="E690" s="89"/>
      <c r="F690" s="78"/>
      <c r="G690" s="80"/>
      <c r="H690" s="80"/>
      <c r="I690" s="117"/>
      <c r="J690" s="164"/>
      <c r="K690" s="175"/>
      <c r="L690" s="165"/>
      <c r="M690" s="176"/>
    </row>
    <row r="691" spans="1:13" x14ac:dyDescent="0.25">
      <c r="A691" s="27"/>
      <c r="B691" s="27"/>
      <c r="C691" s="27"/>
      <c r="D691" s="99"/>
      <c r="E691" s="89"/>
      <c r="F691" s="78"/>
      <c r="G691" s="80"/>
      <c r="H691" s="80"/>
      <c r="I691" s="117"/>
      <c r="J691" s="164"/>
      <c r="K691" s="175"/>
      <c r="L691" s="165"/>
      <c r="M691" s="176"/>
    </row>
    <row r="692" spans="1:13" x14ac:dyDescent="0.25">
      <c r="A692" s="27"/>
      <c r="B692" s="27"/>
      <c r="C692" s="27"/>
      <c r="D692" s="99"/>
      <c r="E692" s="89"/>
      <c r="F692" s="78"/>
      <c r="G692" s="80"/>
      <c r="H692" s="80"/>
      <c r="I692" s="117"/>
      <c r="J692" s="164"/>
      <c r="K692" s="175"/>
      <c r="L692" s="165"/>
      <c r="M692" s="176"/>
    </row>
    <row r="693" spans="1:13" x14ac:dyDescent="0.25">
      <c r="A693" s="27"/>
      <c r="B693" s="27"/>
      <c r="C693" s="27"/>
      <c r="D693" s="99"/>
      <c r="E693" s="89"/>
      <c r="F693" s="78"/>
      <c r="G693" s="80"/>
      <c r="H693" s="80"/>
      <c r="I693" s="117"/>
      <c r="J693" s="164"/>
      <c r="K693" s="175"/>
      <c r="L693" s="165"/>
      <c r="M693" s="176"/>
    </row>
    <row r="694" spans="1:13" x14ac:dyDescent="0.25">
      <c r="A694" s="27"/>
      <c r="B694" s="27"/>
      <c r="C694" s="27"/>
      <c r="D694" s="99"/>
      <c r="E694" s="89"/>
      <c r="F694" s="78"/>
      <c r="G694" s="80"/>
      <c r="H694" s="80"/>
      <c r="I694" s="117"/>
      <c r="J694" s="164"/>
      <c r="K694" s="175"/>
      <c r="L694" s="165"/>
      <c r="M694" s="176"/>
    </row>
    <row r="695" spans="1:13" x14ac:dyDescent="0.25">
      <c r="A695" s="27"/>
      <c r="B695" s="27"/>
      <c r="C695" s="27"/>
      <c r="D695" s="99"/>
      <c r="E695" s="89"/>
      <c r="F695" s="78"/>
      <c r="G695" s="80"/>
      <c r="H695" s="80"/>
      <c r="I695" s="117"/>
      <c r="J695" s="164"/>
      <c r="K695" s="175"/>
      <c r="L695" s="165"/>
      <c r="M695" s="176"/>
    </row>
    <row r="696" spans="1:13" x14ac:dyDescent="0.25">
      <c r="A696" s="27"/>
      <c r="B696" s="27"/>
      <c r="C696" s="27"/>
      <c r="D696" s="99"/>
      <c r="E696" s="89"/>
      <c r="F696" s="78"/>
      <c r="G696" s="80"/>
      <c r="H696" s="80"/>
      <c r="I696" s="117"/>
      <c r="J696" s="164"/>
      <c r="K696" s="175"/>
      <c r="L696" s="165"/>
      <c r="M696" s="176"/>
    </row>
    <row r="697" spans="1:13" x14ac:dyDescent="0.25">
      <c r="A697" s="27"/>
      <c r="B697" s="27"/>
      <c r="C697" s="27"/>
      <c r="D697" s="99"/>
      <c r="E697" s="89"/>
      <c r="F697" s="78"/>
      <c r="G697" s="80"/>
      <c r="H697" s="80"/>
      <c r="I697" s="117"/>
      <c r="J697" s="164"/>
      <c r="K697" s="175"/>
      <c r="L697" s="165"/>
      <c r="M697" s="176"/>
    </row>
    <row r="698" spans="1:13" x14ac:dyDescent="0.25">
      <c r="A698" s="27"/>
      <c r="B698" s="27"/>
      <c r="C698" s="27"/>
      <c r="D698" s="99"/>
      <c r="E698" s="89"/>
      <c r="F698" s="78"/>
      <c r="G698" s="80"/>
      <c r="H698" s="80"/>
      <c r="I698" s="117"/>
      <c r="J698" s="164"/>
      <c r="K698" s="175"/>
      <c r="L698" s="165"/>
      <c r="M698" s="176"/>
    </row>
    <row r="699" spans="1:13" x14ac:dyDescent="0.25">
      <c r="A699" s="27"/>
      <c r="B699" s="27"/>
      <c r="C699" s="27"/>
      <c r="D699" s="99"/>
      <c r="E699" s="89"/>
      <c r="F699" s="78"/>
      <c r="G699" s="80"/>
      <c r="H699" s="80"/>
      <c r="I699" s="117"/>
      <c r="J699" s="164"/>
      <c r="K699" s="175"/>
      <c r="L699" s="165"/>
      <c r="M699" s="176"/>
    </row>
  </sheetData>
  <autoFilter ref="A14:P569"/>
  <mergeCells count="482">
    <mergeCell ref="E560:E567"/>
    <mergeCell ref="A350:A360"/>
    <mergeCell ref="B350:B360"/>
    <mergeCell ref="C350:C360"/>
    <mergeCell ref="D350:D360"/>
    <mergeCell ref="E350:E360"/>
    <mergeCell ref="E535:E537"/>
    <mergeCell ref="E411:E418"/>
    <mergeCell ref="E419:E426"/>
    <mergeCell ref="E555:E559"/>
    <mergeCell ref="E541:F541"/>
    <mergeCell ref="E552:E554"/>
    <mergeCell ref="E514:F514"/>
    <mergeCell ref="E515:E518"/>
    <mergeCell ref="E519:E521"/>
    <mergeCell ref="E471:E474"/>
    <mergeCell ref="E475:E478"/>
    <mergeCell ref="E470:F470"/>
    <mergeCell ref="E545:E548"/>
    <mergeCell ref="E549:E551"/>
    <mergeCell ref="E459:E466"/>
    <mergeCell ref="E467:E469"/>
    <mergeCell ref="E377:E384"/>
    <mergeCell ref="E385:E392"/>
    <mergeCell ref="A560:A567"/>
    <mergeCell ref="B560:B567"/>
    <mergeCell ref="C560:C567"/>
    <mergeCell ref="D560:D567"/>
    <mergeCell ref="C157:C164"/>
    <mergeCell ref="B157:B164"/>
    <mergeCell ref="A157:A164"/>
    <mergeCell ref="D223:D231"/>
    <mergeCell ref="A299:A306"/>
    <mergeCell ref="B299:B306"/>
    <mergeCell ref="C299:C306"/>
    <mergeCell ref="D299:D306"/>
    <mergeCell ref="D240:D248"/>
    <mergeCell ref="A250:A257"/>
    <mergeCell ref="B250:B257"/>
    <mergeCell ref="B275:B282"/>
    <mergeCell ref="D291:D298"/>
    <mergeCell ref="D258:D265"/>
    <mergeCell ref="B189:B192"/>
    <mergeCell ref="A189:A192"/>
    <mergeCell ref="D232:D239"/>
    <mergeCell ref="C183:C185"/>
    <mergeCell ref="D186:D188"/>
    <mergeCell ref="B183:B185"/>
    <mergeCell ref="B186:B188"/>
    <mergeCell ref="C283:C290"/>
    <mergeCell ref="D283:D290"/>
    <mergeCell ref="A240:A248"/>
    <mergeCell ref="B240:B248"/>
    <mergeCell ref="D266:D273"/>
    <mergeCell ref="A283:A290"/>
    <mergeCell ref="B283:B290"/>
    <mergeCell ref="A258:A265"/>
    <mergeCell ref="A275:A282"/>
    <mergeCell ref="A266:A273"/>
    <mergeCell ref="B266:B273"/>
    <mergeCell ref="B258:B265"/>
    <mergeCell ref="D54:D59"/>
    <mergeCell ref="D88:D93"/>
    <mergeCell ref="C88:C93"/>
    <mergeCell ref="B88:B93"/>
    <mergeCell ref="A88:A93"/>
    <mergeCell ref="A101:A106"/>
    <mergeCell ref="D107:D110"/>
    <mergeCell ref="D60:D65"/>
    <mergeCell ref="B85:B87"/>
    <mergeCell ref="C85:C87"/>
    <mergeCell ref="A85:A87"/>
    <mergeCell ref="C107:C110"/>
    <mergeCell ref="C54:C59"/>
    <mergeCell ref="A107:A110"/>
    <mergeCell ref="B101:B106"/>
    <mergeCell ref="D101:D106"/>
    <mergeCell ref="C101:C106"/>
    <mergeCell ref="D85:D87"/>
    <mergeCell ref="D66:D71"/>
    <mergeCell ref="C94:C99"/>
    <mergeCell ref="A60:A65"/>
    <mergeCell ref="C72:C78"/>
    <mergeCell ref="B72:B78"/>
    <mergeCell ref="A79:A84"/>
    <mergeCell ref="C315:C322"/>
    <mergeCell ref="D315:D322"/>
    <mergeCell ref="C324:C331"/>
    <mergeCell ref="C186:C188"/>
    <mergeCell ref="D207:D214"/>
    <mergeCell ref="E274:F274"/>
    <mergeCell ref="E283:E290"/>
    <mergeCell ref="E291:E298"/>
    <mergeCell ref="E299:E306"/>
    <mergeCell ref="E307:E314"/>
    <mergeCell ref="E315:E322"/>
    <mergeCell ref="E275:E282"/>
    <mergeCell ref="C266:C273"/>
    <mergeCell ref="C240:C248"/>
    <mergeCell ref="C223:C231"/>
    <mergeCell ref="C215:C222"/>
    <mergeCell ref="C207:C214"/>
    <mergeCell ref="C275:C282"/>
    <mergeCell ref="D250:D257"/>
    <mergeCell ref="D275:D282"/>
    <mergeCell ref="C250:C257"/>
    <mergeCell ref="C193:C197"/>
    <mergeCell ref="C232:C239"/>
    <mergeCell ref="E249:F249"/>
    <mergeCell ref="E88:E93"/>
    <mergeCell ref="E60:E65"/>
    <mergeCell ref="E66:E71"/>
    <mergeCell ref="E165:E167"/>
    <mergeCell ref="E72:E78"/>
    <mergeCell ref="E151:E156"/>
    <mergeCell ref="D189:D192"/>
    <mergeCell ref="C165:C167"/>
    <mergeCell ref="D111:D113"/>
    <mergeCell ref="C114:C116"/>
    <mergeCell ref="C60:C65"/>
    <mergeCell ref="C66:C71"/>
    <mergeCell ref="C79:C84"/>
    <mergeCell ref="D147:D150"/>
    <mergeCell ref="D120:D125"/>
    <mergeCell ref="E120:E125"/>
    <mergeCell ref="C120:C125"/>
    <mergeCell ref="C111:C113"/>
    <mergeCell ref="E117:E119"/>
    <mergeCell ref="E127:E132"/>
    <mergeCell ref="D136:D138"/>
    <mergeCell ref="D133:D135"/>
    <mergeCell ref="C136:C138"/>
    <mergeCell ref="E147:E150"/>
    <mergeCell ref="E111:E113"/>
    <mergeCell ref="E183:E185"/>
    <mergeCell ref="E189:E192"/>
    <mergeCell ref="C199:C206"/>
    <mergeCell ref="D215:D222"/>
    <mergeCell ref="E157:E164"/>
    <mergeCell ref="E215:E222"/>
    <mergeCell ref="C173:C178"/>
    <mergeCell ref="C151:C156"/>
    <mergeCell ref="D168:D172"/>
    <mergeCell ref="C179:C181"/>
    <mergeCell ref="D179:D181"/>
    <mergeCell ref="D173:D178"/>
    <mergeCell ref="E179:E181"/>
    <mergeCell ref="C168:C172"/>
    <mergeCell ref="D127:D132"/>
    <mergeCell ref="D193:D197"/>
    <mergeCell ref="D183:D185"/>
    <mergeCell ref="E198:F198"/>
    <mergeCell ref="C133:C135"/>
    <mergeCell ref="E54:E59"/>
    <mergeCell ref="E85:E87"/>
    <mergeCell ref="E107:E110"/>
    <mergeCell ref="E168:E172"/>
    <mergeCell ref="E542:E544"/>
    <mergeCell ref="E483:E486"/>
    <mergeCell ref="E487:E490"/>
    <mergeCell ref="E491:E493"/>
    <mergeCell ref="E522:E524"/>
    <mergeCell ref="E494:E498"/>
    <mergeCell ref="E479:E482"/>
    <mergeCell ref="E525:E528"/>
    <mergeCell ref="E538:E540"/>
    <mergeCell ref="E532:E534"/>
    <mergeCell ref="E529:E531"/>
    <mergeCell ref="E511:E513"/>
    <mergeCell ref="E505:E507"/>
    <mergeCell ref="E508:E510"/>
    <mergeCell ref="E499:E501"/>
    <mergeCell ref="E502:E504"/>
    <mergeCell ref="E101:E106"/>
    <mergeCell ref="E114:E116"/>
    <mergeCell ref="E94:E99"/>
    <mergeCell ref="E435:E442"/>
    <mergeCell ref="E443:E450"/>
    <mergeCell ref="E451:E458"/>
    <mergeCell ref="E369:E376"/>
    <mergeCell ref="E403:E410"/>
    <mergeCell ref="E199:E206"/>
    <mergeCell ref="E207:E214"/>
    <mergeCell ref="E427:E434"/>
    <mergeCell ref="E323:F323"/>
    <mergeCell ref="E361:E368"/>
    <mergeCell ref="E324:E331"/>
    <mergeCell ref="E332:E339"/>
    <mergeCell ref="E223:E231"/>
    <mergeCell ref="E393:E402"/>
    <mergeCell ref="E340:E349"/>
    <mergeCell ref="E250:E257"/>
    <mergeCell ref="E232:E239"/>
    <mergeCell ref="E240:E248"/>
    <mergeCell ref="E258:E265"/>
    <mergeCell ref="E266:E273"/>
    <mergeCell ref="B107:B110"/>
    <mergeCell ref="B111:B113"/>
    <mergeCell ref="A111:A113"/>
    <mergeCell ref="E48:E53"/>
    <mergeCell ref="E42:E47"/>
    <mergeCell ref="D79:D84"/>
    <mergeCell ref="E79:E84"/>
    <mergeCell ref="D139:D145"/>
    <mergeCell ref="D199:D206"/>
    <mergeCell ref="D72:D78"/>
    <mergeCell ref="D42:D47"/>
    <mergeCell ref="E100:F100"/>
    <mergeCell ref="D151:D156"/>
    <mergeCell ref="E139:E145"/>
    <mergeCell ref="E136:E138"/>
    <mergeCell ref="E133:E135"/>
    <mergeCell ref="E126:F126"/>
    <mergeCell ref="E146:F146"/>
    <mergeCell ref="E182:F182"/>
    <mergeCell ref="D157:D164"/>
    <mergeCell ref="D165:D167"/>
    <mergeCell ref="E173:E178"/>
    <mergeCell ref="E186:E188"/>
    <mergeCell ref="E193:E197"/>
    <mergeCell ref="B120:B125"/>
    <mergeCell ref="A120:A125"/>
    <mergeCell ref="C147:C150"/>
    <mergeCell ref="B133:B135"/>
    <mergeCell ref="A133:A135"/>
    <mergeCell ref="B114:B116"/>
    <mergeCell ref="A114:A116"/>
    <mergeCell ref="A139:A145"/>
    <mergeCell ref="B147:B150"/>
    <mergeCell ref="A315:A322"/>
    <mergeCell ref="B315:B322"/>
    <mergeCell ref="A127:A132"/>
    <mergeCell ref="B173:B178"/>
    <mergeCell ref="B117:B119"/>
    <mergeCell ref="A117:A119"/>
    <mergeCell ref="A232:A239"/>
    <mergeCell ref="B193:B197"/>
    <mergeCell ref="A193:A197"/>
    <mergeCell ref="A223:A231"/>
    <mergeCell ref="B223:B231"/>
    <mergeCell ref="A215:A222"/>
    <mergeCell ref="B215:B222"/>
    <mergeCell ref="B199:B206"/>
    <mergeCell ref="B232:B239"/>
    <mergeCell ref="A199:A206"/>
    <mergeCell ref="A207:A214"/>
    <mergeCell ref="A179:A181"/>
    <mergeCell ref="B179:B181"/>
    <mergeCell ref="A173:A178"/>
    <mergeCell ref="B168:B172"/>
    <mergeCell ref="A168:A172"/>
    <mergeCell ref="A183:A185"/>
    <mergeCell ref="A186:A188"/>
    <mergeCell ref="C411:C418"/>
    <mergeCell ref="A332:A339"/>
    <mergeCell ref="B332:B339"/>
    <mergeCell ref="C332:C339"/>
    <mergeCell ref="D332:D339"/>
    <mergeCell ref="B369:B376"/>
    <mergeCell ref="C369:C376"/>
    <mergeCell ref="D369:D376"/>
    <mergeCell ref="A385:A392"/>
    <mergeCell ref="B385:B392"/>
    <mergeCell ref="B340:B349"/>
    <mergeCell ref="C340:C349"/>
    <mergeCell ref="D340:D349"/>
    <mergeCell ref="C377:C384"/>
    <mergeCell ref="D377:D384"/>
    <mergeCell ref="A369:A376"/>
    <mergeCell ref="A377:A384"/>
    <mergeCell ref="B393:B402"/>
    <mergeCell ref="C393:C402"/>
    <mergeCell ref="D393:D402"/>
    <mergeCell ref="B377:B384"/>
    <mergeCell ref="A340:A349"/>
    <mergeCell ref="B48:B53"/>
    <mergeCell ref="B165:B167"/>
    <mergeCell ref="A165:A167"/>
    <mergeCell ref="C139:C145"/>
    <mergeCell ref="B139:B145"/>
    <mergeCell ref="A48:A53"/>
    <mergeCell ref="A54:A59"/>
    <mergeCell ref="B54:B59"/>
    <mergeCell ref="D94:D99"/>
    <mergeCell ref="D117:D119"/>
    <mergeCell ref="C117:C119"/>
    <mergeCell ref="D114:D116"/>
    <mergeCell ref="A147:A150"/>
    <mergeCell ref="B136:B138"/>
    <mergeCell ref="A136:A138"/>
    <mergeCell ref="B60:B65"/>
    <mergeCell ref="A66:A71"/>
    <mergeCell ref="B66:B71"/>
    <mergeCell ref="A72:A78"/>
    <mergeCell ref="B79:B84"/>
    <mergeCell ref="A94:A99"/>
    <mergeCell ref="B94:B99"/>
    <mergeCell ref="B127:B132"/>
    <mergeCell ref="C127:C132"/>
    <mergeCell ref="B443:B450"/>
    <mergeCell ref="C467:C469"/>
    <mergeCell ref="D467:D469"/>
    <mergeCell ref="A467:A469"/>
    <mergeCell ref="D427:D434"/>
    <mergeCell ref="C419:C426"/>
    <mergeCell ref="D419:D426"/>
    <mergeCell ref="A427:A434"/>
    <mergeCell ref="B427:B434"/>
    <mergeCell ref="B419:B426"/>
    <mergeCell ref="C427:C434"/>
    <mergeCell ref="A435:A442"/>
    <mergeCell ref="B435:B442"/>
    <mergeCell ref="C435:C442"/>
    <mergeCell ref="D435:D442"/>
    <mergeCell ref="B467:B469"/>
    <mergeCell ref="A459:A466"/>
    <mergeCell ref="B459:B466"/>
    <mergeCell ref="C459:C466"/>
    <mergeCell ref="D451:D458"/>
    <mergeCell ref="C451:C458"/>
    <mergeCell ref="D459:D466"/>
    <mergeCell ref="D491:D493"/>
    <mergeCell ref="D483:D486"/>
    <mergeCell ref="A451:A458"/>
    <mergeCell ref="B451:B458"/>
    <mergeCell ref="D443:D450"/>
    <mergeCell ref="A491:A493"/>
    <mergeCell ref="D522:D524"/>
    <mergeCell ref="A532:A534"/>
    <mergeCell ref="B532:B534"/>
    <mergeCell ref="C532:C534"/>
    <mergeCell ref="D532:D534"/>
    <mergeCell ref="A494:A498"/>
    <mergeCell ref="C487:C490"/>
    <mergeCell ref="B491:B493"/>
    <mergeCell ref="C491:C493"/>
    <mergeCell ref="B494:B498"/>
    <mergeCell ref="D494:D498"/>
    <mergeCell ref="C494:C498"/>
    <mergeCell ref="A525:A528"/>
    <mergeCell ref="D519:D521"/>
    <mergeCell ref="A522:A524"/>
    <mergeCell ref="B522:B524"/>
    <mergeCell ref="C522:C524"/>
    <mergeCell ref="A443:A450"/>
    <mergeCell ref="A545:A548"/>
    <mergeCell ref="B545:B548"/>
    <mergeCell ref="C545:C548"/>
    <mergeCell ref="A529:A531"/>
    <mergeCell ref="B529:B531"/>
    <mergeCell ref="C529:C531"/>
    <mergeCell ref="D529:D531"/>
    <mergeCell ref="A535:A537"/>
    <mergeCell ref="B535:B537"/>
    <mergeCell ref="C535:C537"/>
    <mergeCell ref="D535:D537"/>
    <mergeCell ref="A555:A559"/>
    <mergeCell ref="B555:B559"/>
    <mergeCell ref="C555:C559"/>
    <mergeCell ref="D555:D559"/>
    <mergeCell ref="A519:A521"/>
    <mergeCell ref="B519:B521"/>
    <mergeCell ref="D552:D554"/>
    <mergeCell ref="D545:D548"/>
    <mergeCell ref="D549:D551"/>
    <mergeCell ref="B525:B528"/>
    <mergeCell ref="A542:A544"/>
    <mergeCell ref="B542:B544"/>
    <mergeCell ref="C542:C544"/>
    <mergeCell ref="D542:D544"/>
    <mergeCell ref="C525:C528"/>
    <mergeCell ref="D525:D528"/>
    <mergeCell ref="A549:A551"/>
    <mergeCell ref="B549:B551"/>
    <mergeCell ref="C549:C551"/>
    <mergeCell ref="A538:A540"/>
    <mergeCell ref="B538:B540"/>
    <mergeCell ref="C538:C540"/>
    <mergeCell ref="D538:D540"/>
    <mergeCell ref="C519:C521"/>
    <mergeCell ref="C515:C518"/>
    <mergeCell ref="D515:D518"/>
    <mergeCell ref="A515:A518"/>
    <mergeCell ref="B499:B501"/>
    <mergeCell ref="C499:C501"/>
    <mergeCell ref="D499:D501"/>
    <mergeCell ref="A511:A513"/>
    <mergeCell ref="B511:B513"/>
    <mergeCell ref="C511:C513"/>
    <mergeCell ref="A499:A501"/>
    <mergeCell ref="D511:D513"/>
    <mergeCell ref="A505:A507"/>
    <mergeCell ref="B505:B507"/>
    <mergeCell ref="C505:C507"/>
    <mergeCell ref="D505:D507"/>
    <mergeCell ref="A508:A510"/>
    <mergeCell ref="B508:B510"/>
    <mergeCell ref="C508:C510"/>
    <mergeCell ref="D508:D510"/>
    <mergeCell ref="A487:A490"/>
    <mergeCell ref="B487:B490"/>
    <mergeCell ref="A479:A482"/>
    <mergeCell ref="B479:B482"/>
    <mergeCell ref="C479:C482"/>
    <mergeCell ref="D479:D482"/>
    <mergeCell ref="D471:D474"/>
    <mergeCell ref="C471:C474"/>
    <mergeCell ref="A483:A486"/>
    <mergeCell ref="B483:B486"/>
    <mergeCell ref="C483:C486"/>
    <mergeCell ref="C475:C478"/>
    <mergeCell ref="A475:A478"/>
    <mergeCell ref="B475:B478"/>
    <mergeCell ref="D487:D490"/>
    <mergeCell ref="D475:D478"/>
    <mergeCell ref="B471:B474"/>
    <mergeCell ref="A471:A474"/>
    <mergeCell ref="A552:A554"/>
    <mergeCell ref="B552:B554"/>
    <mergeCell ref="C552:C554"/>
    <mergeCell ref="C385:C392"/>
    <mergeCell ref="D385:D392"/>
    <mergeCell ref="C443:C450"/>
    <mergeCell ref="A361:A368"/>
    <mergeCell ref="A419:A426"/>
    <mergeCell ref="B361:B368"/>
    <mergeCell ref="C361:C368"/>
    <mergeCell ref="D361:D368"/>
    <mergeCell ref="D411:D418"/>
    <mergeCell ref="A403:A410"/>
    <mergeCell ref="B403:B410"/>
    <mergeCell ref="C403:C410"/>
    <mergeCell ref="D403:D410"/>
    <mergeCell ref="A411:A418"/>
    <mergeCell ref="B411:B418"/>
    <mergeCell ref="A393:A402"/>
    <mergeCell ref="B515:B518"/>
    <mergeCell ref="A502:A504"/>
    <mergeCell ref="B502:B504"/>
    <mergeCell ref="C502:C504"/>
    <mergeCell ref="D502:D504"/>
    <mergeCell ref="G10:H10"/>
    <mergeCell ref="G13:P13"/>
    <mergeCell ref="E33:E41"/>
    <mergeCell ref="B33:B41"/>
    <mergeCell ref="C33:C41"/>
    <mergeCell ref="D33:D41"/>
    <mergeCell ref="E29:E31"/>
    <mergeCell ref="D11:M11"/>
    <mergeCell ref="F13:F14"/>
    <mergeCell ref="A13:D13"/>
    <mergeCell ref="D15:D26"/>
    <mergeCell ref="E13:E14"/>
    <mergeCell ref="E15:E26"/>
    <mergeCell ref="E32:F32"/>
    <mergeCell ref="C29:C31"/>
    <mergeCell ref="D29:D31"/>
    <mergeCell ref="A15:A26"/>
    <mergeCell ref="A324:A331"/>
    <mergeCell ref="B324:B331"/>
    <mergeCell ref="A307:A314"/>
    <mergeCell ref="B307:B314"/>
    <mergeCell ref="C307:C314"/>
    <mergeCell ref="D307:D314"/>
    <mergeCell ref="B15:B26"/>
    <mergeCell ref="C15:C26"/>
    <mergeCell ref="A29:A31"/>
    <mergeCell ref="B29:B31"/>
    <mergeCell ref="B291:B298"/>
    <mergeCell ref="C291:C298"/>
    <mergeCell ref="A291:A298"/>
    <mergeCell ref="C258:C265"/>
    <mergeCell ref="B207:B214"/>
    <mergeCell ref="C189:C192"/>
    <mergeCell ref="D324:D331"/>
    <mergeCell ref="B151:B156"/>
    <mergeCell ref="A151:A156"/>
    <mergeCell ref="C42:C47"/>
    <mergeCell ref="B42:B47"/>
    <mergeCell ref="A42:A47"/>
    <mergeCell ref="D48:D53"/>
    <mergeCell ref="C48:C53"/>
  </mergeCells>
  <pageMargins left="0.43307086614173229" right="0.15748031496062992" top="0.39370078740157483" bottom="0.35433070866141736" header="0.19685039370078741" footer="0.31496062992125984"/>
  <pageSetup paperSize="9" scale="70" fitToHeight="4" orientation="landscape" r:id="rId1"/>
  <headerFooter differentFirst="1">
    <oddHeader>&amp;C&amp;P</oddHeader>
  </headerFooter>
  <rowBreaks count="20" manualBreakCount="20">
    <brk id="36" max="18" man="1"/>
    <brk id="63" max="18" man="1"/>
    <brk id="87" max="18" man="1"/>
    <brk id="116" max="18" man="1"/>
    <brk id="138" max="18" man="1"/>
    <brk id="164" max="18" man="1"/>
    <brk id="186" max="18" man="1"/>
    <brk id="214" max="18" man="1"/>
    <brk id="248" max="18" man="1"/>
    <brk id="275" max="18" man="1"/>
    <brk id="307" max="18" man="1"/>
    <brk id="339" max="18" man="1"/>
    <brk id="377" max="18" man="1"/>
    <brk id="410" max="18" man="1"/>
    <brk id="442" max="18" man="1"/>
    <brk id="474" max="18" man="1"/>
    <brk id="498" max="18" man="1"/>
    <brk id="510" max="18" man="1"/>
    <brk id="531" max="18" man="1"/>
    <brk id="548"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12</vt:i4>
      </vt:variant>
    </vt:vector>
  </HeadingPairs>
  <TitlesOfParts>
    <vt:vector size="19" baseType="lpstr">
      <vt:lpstr>Приложение 3</vt:lpstr>
      <vt:lpstr>Приложение 4</vt:lpstr>
      <vt:lpstr>Приложение 1</vt:lpstr>
      <vt:lpstr>Приложение 2</vt:lpstr>
      <vt:lpstr>Приложение 5</vt:lpstr>
      <vt:lpstr>Приложение 6</vt:lpstr>
      <vt:lpstr>Приложение 7</vt:lpstr>
      <vt:lpstr>'Приложение 1'!Заголовки_для_печати</vt:lpstr>
      <vt:lpstr>'Приложение 3'!Заголовки_для_печати</vt:lpstr>
      <vt:lpstr>'Приложение 4'!Заголовки_для_печати</vt:lpstr>
      <vt:lpstr>'Приложение 6'!Заголовки_для_печати</vt:lpstr>
      <vt:lpstr>'Приложение 7'!Заголовки_для_печати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lpstr>'Приложение 7'!Область_печати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Зарипова Альбина Фаатовна</cp:lastModifiedBy>
  <cp:lastPrinted>2022-10-17T07:27:35Z</cp:lastPrinted>
  <dcterms:created xsi:type="dcterms:W3CDTF">2013-05-23T11:07:41Z</dcterms:created>
  <dcterms:modified xsi:type="dcterms:W3CDTF">2022-10-19T13:00:25Z</dcterms:modified>
</cp:coreProperties>
</file>