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5" yWindow="-15" windowWidth="12120" windowHeight="10080"/>
  </bookViews>
  <sheets>
    <sheet name="1 целев показ" sheetId="7" r:id="rId1"/>
    <sheet name="3 меры соцподдержки" sheetId="4" r:id="rId2"/>
    <sheet name="4 госзадание" sheetId="9" r:id="rId3"/>
    <sheet name="5 ресурсн обеспечен  " sheetId="1" r:id="rId4"/>
    <sheet name="6 оценка ресурс обесп " sheetId="6" r:id="rId5"/>
  </sheets>
  <definedNames>
    <definedName name="_xlnm._FilterDatabase" localSheetId="1" hidden="1">'3 меры соцподдержки'!$A$18:$P$85</definedName>
    <definedName name="_xlnm._FilterDatabase" localSheetId="3" hidden="1">'5 ресурсн обеспечен  '!$A$17:$S$97</definedName>
    <definedName name="_xlnm._FilterDatabase" localSheetId="4" hidden="1">'6 оценка ресурс обесп '!$A$16:$M$61</definedName>
    <definedName name="_xlnm.Print_Titles" localSheetId="0">'1 целев показ'!$13:$15</definedName>
    <definedName name="_xlnm.Print_Titles" localSheetId="1">'3 меры соцподдержки'!$16:$18</definedName>
    <definedName name="_xlnm.Print_Titles" localSheetId="2">'4 госзадание'!$13:$14</definedName>
    <definedName name="_xlnm.Print_Titles" localSheetId="3">'5 ресурсн обеспечен  '!$16:$17</definedName>
    <definedName name="_xlnm.Print_Titles" localSheetId="4">'6 оценка ресурс обесп '!$15:$16</definedName>
    <definedName name="_xlnm.Print_Area" localSheetId="0">'1 целев показ'!$A$41:$R$41</definedName>
    <definedName name="_xlnm.Print_Area" localSheetId="1">'3 меры соцподдержки'!$A$16:$Q$81</definedName>
    <definedName name="_xlnm.Print_Area" localSheetId="2">'4 госзадание'!$A$1:$AA$72</definedName>
    <definedName name="_xlnm.Print_Area" localSheetId="3">'5 ресурсн обеспечен  '!$A$1:$T$100</definedName>
    <definedName name="_xlnm.Print_Area" localSheetId="4">'6 оценка ресурс обесп '!$A$15:$O$61</definedName>
  </definedNames>
  <calcPr calcId="152511"/>
</workbook>
</file>

<file path=xl/calcChain.xml><?xml version="1.0" encoding="utf-8"?>
<calcChain xmlns="http://schemas.openxmlformats.org/spreadsheetml/2006/main">
  <c r="N54" i="6"/>
  <c r="N53" s="1"/>
  <c r="N45"/>
  <c r="N43"/>
  <c r="N42"/>
  <c r="N41"/>
  <c r="N40"/>
  <c r="N39"/>
  <c r="N38"/>
  <c r="N20" s="1"/>
  <c r="N37"/>
  <c r="N36"/>
  <c r="N34"/>
  <c r="N33"/>
  <c r="N32"/>
  <c r="N31"/>
  <c r="N30"/>
  <c r="N29"/>
  <c r="N28"/>
  <c r="N27"/>
  <c r="U97" i="1"/>
  <c r="U96"/>
  <c r="U95"/>
  <c r="U94"/>
  <c r="U93"/>
  <c r="U89"/>
  <c r="U87"/>
  <c r="U72"/>
  <c r="U71"/>
  <c r="U70"/>
  <c r="U69"/>
  <c r="U57"/>
  <c r="U56"/>
  <c r="U55"/>
  <c r="U38" s="1"/>
  <c r="U22" s="1"/>
  <c r="U54"/>
  <c r="U53"/>
  <c r="U51"/>
  <c r="U48"/>
  <c r="U46"/>
  <c r="U45"/>
  <c r="U43"/>
  <c r="U42"/>
  <c r="U41"/>
  <c r="U40"/>
  <c r="U39"/>
  <c r="U23" s="1"/>
  <c r="U33"/>
  <c r="U30"/>
  <c r="U29"/>
  <c r="K38" i="6"/>
  <c r="U92" i="1" l="1"/>
  <c r="U91" s="1"/>
  <c r="U37"/>
  <c r="U21" s="1"/>
  <c r="U44"/>
  <c r="U52"/>
  <c r="U36"/>
  <c r="U20" s="1"/>
  <c r="N19" i="6"/>
  <c r="N26"/>
  <c r="N35"/>
  <c r="Y16" i="9"/>
  <c r="Z16"/>
  <c r="X16"/>
  <c r="N18" i="6" l="1"/>
  <c r="N17" s="1"/>
  <c r="O81" i="4"/>
  <c r="O80"/>
  <c r="O51"/>
  <c r="O52"/>
  <c r="O53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20"/>
  <c r="M53" i="6" l="1"/>
  <c r="M52"/>
  <c r="M51"/>
  <c r="M50"/>
  <c r="M49"/>
  <c r="M48"/>
  <c r="M21" s="1"/>
  <c r="M47"/>
  <c r="M46"/>
  <c r="M35"/>
  <c r="M26"/>
  <c r="M18" s="1"/>
  <c r="M17" s="1"/>
  <c r="M20"/>
  <c r="M19"/>
  <c r="L53"/>
  <c r="L44"/>
  <c r="L35"/>
  <c r="L26"/>
  <c r="L21"/>
  <c r="L20"/>
  <c r="L19"/>
  <c r="K53"/>
  <c r="K44"/>
  <c r="K35"/>
  <c r="K26"/>
  <c r="K21"/>
  <c r="K20"/>
  <c r="K19"/>
  <c r="R56" i="1"/>
  <c r="R39" s="1"/>
  <c r="R23" s="1"/>
  <c r="R46"/>
  <c r="R36" s="1"/>
  <c r="R20" s="1"/>
  <c r="T90"/>
  <c r="U90" s="1"/>
  <c r="T50"/>
  <c r="T92"/>
  <c r="T91" s="1"/>
  <c r="T88"/>
  <c r="T86"/>
  <c r="T85"/>
  <c r="T84"/>
  <c r="T83"/>
  <c r="T82"/>
  <c r="T81"/>
  <c r="T80"/>
  <c r="T79"/>
  <c r="T78"/>
  <c r="T77"/>
  <c r="T76"/>
  <c r="T75"/>
  <c r="T74"/>
  <c r="T73"/>
  <c r="T68"/>
  <c r="T67"/>
  <c r="T66"/>
  <c r="T52"/>
  <c r="T47"/>
  <c r="T44"/>
  <c r="T39"/>
  <c r="T23" s="1"/>
  <c r="T38"/>
  <c r="T22" s="1"/>
  <c r="T37"/>
  <c r="T21" s="1"/>
  <c r="T36"/>
  <c r="T20" s="1"/>
  <c r="T32"/>
  <c r="T31"/>
  <c r="T28"/>
  <c r="T27" s="1"/>
  <c r="S90"/>
  <c r="S50"/>
  <c r="S49" s="1"/>
  <c r="S92"/>
  <c r="S91" s="1"/>
  <c r="S52"/>
  <c r="S44"/>
  <c r="S39"/>
  <c r="S23" s="1"/>
  <c r="S38"/>
  <c r="S22" s="1"/>
  <c r="S37"/>
  <c r="S21" s="1"/>
  <c r="S36"/>
  <c r="S20" s="1"/>
  <c r="S28"/>
  <c r="S27" s="1"/>
  <c r="R92"/>
  <c r="R91" s="1"/>
  <c r="R59"/>
  <c r="R58" s="1"/>
  <c r="R49"/>
  <c r="R38"/>
  <c r="R22" s="1"/>
  <c r="R37"/>
  <c r="R21" s="1"/>
  <c r="R35"/>
  <c r="R28"/>
  <c r="R27" s="1"/>
  <c r="R44" l="1"/>
  <c r="S35"/>
  <c r="S34" s="1"/>
  <c r="T59"/>
  <c r="T58" s="1"/>
  <c r="U31"/>
  <c r="U66"/>
  <c r="U68"/>
  <c r="U74"/>
  <c r="U76"/>
  <c r="U78"/>
  <c r="U80"/>
  <c r="U82"/>
  <c r="U84"/>
  <c r="U86"/>
  <c r="R52"/>
  <c r="S59"/>
  <c r="S58" s="1"/>
  <c r="U32"/>
  <c r="U47"/>
  <c r="U67"/>
  <c r="U73"/>
  <c r="U75"/>
  <c r="U77"/>
  <c r="U79"/>
  <c r="U81"/>
  <c r="U83"/>
  <c r="U85"/>
  <c r="U88"/>
  <c r="T35"/>
  <c r="T19" s="1"/>
  <c r="T18" s="1"/>
  <c r="U50"/>
  <c r="N47" i="6"/>
  <c r="N49"/>
  <c r="N51"/>
  <c r="N46"/>
  <c r="N48"/>
  <c r="N21" s="1"/>
  <c r="M44"/>
  <c r="N50"/>
  <c r="N52"/>
  <c r="K18"/>
  <c r="K17" s="1"/>
  <c r="L18"/>
  <c r="L17" s="1"/>
  <c r="R34" i="1"/>
  <c r="T49"/>
  <c r="S19"/>
  <c r="S18" s="1"/>
  <c r="R19"/>
  <c r="R18" s="1"/>
  <c r="J29" i="6"/>
  <c r="J37"/>
  <c r="T34" i="1" l="1"/>
  <c r="U35"/>
  <c r="U34" s="1"/>
  <c r="U49"/>
  <c r="U28"/>
  <c r="U59"/>
  <c r="U58" s="1"/>
  <c r="N44" i="6"/>
  <c r="AA17" i="9"/>
  <c r="AA18"/>
  <c r="AA21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9"/>
  <c r="AA60"/>
  <c r="AA61"/>
  <c r="AA62"/>
  <c r="AA63"/>
  <c r="AA64"/>
  <c r="AA65"/>
  <c r="AA66"/>
  <c r="AA67"/>
  <c r="AA68"/>
  <c r="AA69"/>
  <c r="AA70"/>
  <c r="U27" i="1" l="1"/>
  <c r="U19"/>
  <c r="U18" s="1"/>
  <c r="AA16" i="9"/>
  <c r="F53" i="6" l="1"/>
  <c r="G53"/>
  <c r="H53"/>
  <c r="I53"/>
  <c r="J53"/>
  <c r="E53"/>
  <c r="J44"/>
  <c r="I44"/>
  <c r="H44"/>
  <c r="G44"/>
  <c r="F44"/>
  <c r="E44"/>
  <c r="F35"/>
  <c r="G35"/>
  <c r="H35"/>
  <c r="I35"/>
  <c r="J35"/>
  <c r="E35"/>
  <c r="F26"/>
  <c r="G26"/>
  <c r="H26"/>
  <c r="I26"/>
  <c r="J26"/>
  <c r="E26"/>
  <c r="H17"/>
  <c r="G17"/>
  <c r="F17"/>
  <c r="E17"/>
  <c r="Q63" i="9" l="1"/>
  <c r="P63"/>
  <c r="O63"/>
  <c r="N63"/>
  <c r="Q62"/>
  <c r="P62"/>
  <c r="O62"/>
  <c r="N62"/>
  <c r="Z58"/>
  <c r="AA58" s="1"/>
  <c r="Y58"/>
  <c r="W58"/>
  <c r="S43"/>
  <c r="S42"/>
  <c r="S41"/>
  <c r="S40"/>
  <c r="S39"/>
  <c r="S38"/>
  <c r="S37"/>
  <c r="S36"/>
  <c r="L33"/>
  <c r="K33"/>
  <c r="L23"/>
  <c r="K23"/>
  <c r="W16"/>
  <c r="V16"/>
  <c r="Q59" i="1" l="1"/>
  <c r="I19" i="6" l="1"/>
  <c r="J19"/>
  <c r="I20"/>
  <c r="J20"/>
  <c r="I21"/>
  <c r="J21"/>
  <c r="I18" l="1"/>
  <c r="J18"/>
  <c r="I17" l="1"/>
  <c r="J17"/>
  <c r="M50" i="4" l="1"/>
  <c r="N50" s="1"/>
  <c r="O50" s="1"/>
  <c r="M54"/>
  <c r="N54" s="1"/>
  <c r="O54" s="1"/>
  <c r="M55"/>
  <c r="N55" s="1"/>
  <c r="O55" s="1"/>
  <c r="M56"/>
  <c r="N56" s="1"/>
  <c r="O56" s="1"/>
  <c r="M57"/>
  <c r="N57" s="1"/>
  <c r="O57" s="1"/>
  <c r="Q36" i="1" l="1"/>
  <c r="Q49"/>
  <c r="Q52"/>
  <c r="P28"/>
  <c r="Q28"/>
  <c r="P35"/>
  <c r="P36"/>
  <c r="P37"/>
  <c r="Q37"/>
  <c r="P38"/>
  <c r="Q38"/>
  <c r="P44"/>
  <c r="L49"/>
  <c r="M49"/>
  <c r="N49"/>
  <c r="O49"/>
  <c r="P49"/>
  <c r="P52"/>
  <c r="P58"/>
  <c r="P92"/>
  <c r="P21" l="1"/>
  <c r="P20"/>
  <c r="P22"/>
  <c r="P91"/>
  <c r="Q20"/>
  <c r="Q22"/>
  <c r="Q21"/>
  <c r="P27"/>
  <c r="P19"/>
  <c r="Q44"/>
  <c r="Q58"/>
  <c r="Q92"/>
  <c r="Q91" s="1"/>
  <c r="P34"/>
  <c r="Q35"/>
  <c r="Q34" s="1"/>
  <c r="Q27"/>
  <c r="P18" l="1"/>
  <c r="Q19"/>
  <c r="Q18" l="1"/>
</calcChain>
</file>

<file path=xl/sharedStrings.xml><?xml version="1.0" encoding="utf-8"?>
<sst xmlns="http://schemas.openxmlformats.org/spreadsheetml/2006/main" count="1363" uniqueCount="454">
  <si>
    <t xml:space="preserve">Информация по финансовому обеспечению государственной программы за счет средств бюджета Удмуртской Республики и бюджета Территориального фонда обязательного медицинского страхования Удмуртской Республики 
</t>
  </si>
  <si>
    <t>(указать наименование государственной программы)</t>
  </si>
  <si>
    <t xml:space="preserve">Ответственный исполнитель </t>
  </si>
  <si>
    <t>(указать наименование исполнительного органа государственной власти  Удмуртской Республики)</t>
  </si>
  <si>
    <t>Код аналитической программной классификации</t>
  </si>
  <si>
    <t>Наименование государственной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</si>
  <si>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</si>
  <si>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</si>
  <si>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Удмуртской Республики, тыс. рублей</t>
  </si>
  <si>
    <t>ГП</t>
  </si>
  <si>
    <t>Пп</t>
  </si>
  <si>
    <t>ОМ</t>
  </si>
  <si>
    <t>М</t>
  </si>
  <si>
    <t>Код главы</t>
  </si>
  <si>
    <t>Рз</t>
  </si>
  <si>
    <t>Пр</t>
  </si>
  <si>
    <t>ЦС</t>
  </si>
  <si>
    <t>ВР</t>
  </si>
  <si>
    <t>2015 г.</t>
  </si>
  <si>
    <t>2016 г.</t>
  </si>
  <si>
    <t>2017 г.</t>
  </si>
  <si>
    <t>2018 г.</t>
  </si>
  <si>
    <t>2019 г.</t>
  </si>
  <si>
    <t>2020 г.</t>
  </si>
  <si>
    <t>2021 г.</t>
  </si>
  <si>
    <t>2022 г.</t>
  </si>
  <si>
    <t>2023 г.</t>
  </si>
  <si>
    <t>2024 г.</t>
  </si>
  <si>
    <t>30</t>
  </si>
  <si>
    <t>Социальная поддержка граждан</t>
  </si>
  <si>
    <t>всего</t>
  </si>
  <si>
    <t>Минсоцполитики УР</t>
  </si>
  <si>
    <t>Министерство здравоохранения Удмуртской Республики</t>
  </si>
  <si>
    <t xml:space="preserve">Министерство строительства, жилищно-коммунального хозяйства и энергетики Удмуртской Республики
</t>
  </si>
  <si>
    <t>Агентство печати и массовых коммуникаций Удмуртской Республики</t>
  </si>
  <si>
    <t>Министерство образования и науки Удмуртской Республики</t>
  </si>
  <si>
    <t xml:space="preserve">Министерство по физической культуре, спорту и молодежной политике Удмуртской Республики
</t>
  </si>
  <si>
    <t>Министерство культуры и туризма Удмуртской Республики</t>
  </si>
  <si>
    <t>Министерство труда и миграционной политики Удмуртской Республики</t>
  </si>
  <si>
    <t>1</t>
  </si>
  <si>
    <t xml:space="preserve">Развитие мер социальной поддержки отдельных категорий граждан </t>
  </si>
  <si>
    <t>01</t>
  </si>
  <si>
    <t>Предоставление мер социальной поддержки, оказание государственной социальной помощи, выплата социальных пособий и компенсаций отдельным категориям граждан</t>
  </si>
  <si>
    <t>02,                   03,                    06</t>
  </si>
  <si>
    <t>3010100000</t>
  </si>
  <si>
    <t>310,
320,
240,
340</t>
  </si>
  <si>
    <t>03</t>
  </si>
  <si>
    <t xml:space="preserve">Обеспечение техническими средствами реабилитации отдельных категорий граждан в части полномочий Удмуртской Республики </t>
  </si>
  <si>
    <t>3010300000</t>
  </si>
  <si>
    <t>04</t>
  </si>
  <si>
    <t xml:space="preserve">Обеспечение техническими средствами реабилитации, протезами (кроме зубных протезов), протезно- ортопедическими изделиями инвалидов и отдельных категорий граждан из числа ветеранов                                                                                                                                                                                </t>
  </si>
  <si>
    <t>3010400000</t>
  </si>
  <si>
    <t>05</t>
  </si>
  <si>
    <t>Обеспечение отдельных категорий граждан путевками на санаторно-курортное лечение и бесплатным проездом на междугородном транспорте к месту лечения и обратно</t>
  </si>
  <si>
    <t>3010500000</t>
  </si>
  <si>
    <t>06</t>
  </si>
  <si>
    <t xml:space="preserve">Субсидии социально ориентированным некоммерческим организациям и иным некоммерческим организациям
</t>
  </si>
  <si>
    <t>3010600000</t>
  </si>
  <si>
    <t>2</t>
  </si>
  <si>
    <t xml:space="preserve"> Реализация демографической и семейной политики, совершенствование социальной поддержки семей с детьми</t>
  </si>
  <si>
    <t xml:space="preserve">Предоставление государственной социальной помощи  </t>
  </si>
  <si>
    <t>3020100000</t>
  </si>
  <si>
    <t>320,
310,
240</t>
  </si>
  <si>
    <t>02</t>
  </si>
  <si>
    <t>Денежное вознаграждение награжденным знаком отличия «Материнская слава» и «Родительская слава»</t>
  </si>
  <si>
    <t>10</t>
  </si>
  <si>
    <t>3020200000</t>
  </si>
  <si>
    <t>310</t>
  </si>
  <si>
    <t>Обеспечение текущей деятельности автономного учреждения Удмуртской Республики «Загородный оздоровительный комплекс «Лесная сказка»</t>
  </si>
  <si>
    <t>3020300000</t>
  </si>
  <si>
    <t>621</t>
  </si>
  <si>
    <t xml:space="preserve">Осуществление мер по профилактике безнадзорности и правонарушений несовершеннолетних                                  </t>
  </si>
  <si>
    <t>3020400000</t>
  </si>
  <si>
    <t>Выполнение мероприятий по укреплению и развитию института семьи</t>
  </si>
  <si>
    <t>3020600000, 
3020505</t>
  </si>
  <si>
    <t>530,
240,
320,                  612</t>
  </si>
  <si>
    <t>09</t>
  </si>
  <si>
    <t>3020605050,
3020505</t>
  </si>
  <si>
    <t>320,               240</t>
  </si>
  <si>
    <t>12</t>
  </si>
  <si>
    <t>3020605050,
3020506</t>
  </si>
  <si>
    <t>07</t>
  </si>
  <si>
    <t>Система мер  социальной поддержки детей-сирот и детей, оставшихся без попечения родителей</t>
  </si>
  <si>
    <t>3020700000</t>
  </si>
  <si>
    <t>Дополнительные гарантии детям-сиротам и детям, оставшимся без попечения родителей</t>
  </si>
  <si>
    <t>Всего</t>
  </si>
  <si>
    <t>07                     10</t>
  </si>
  <si>
    <t>02                             04</t>
  </si>
  <si>
    <t>3020900000</t>
  </si>
  <si>
    <t>110, 240 320</t>
  </si>
  <si>
    <t>Р1</t>
  </si>
  <si>
    <t>Федеральный проект «Финансовая поддержка семей при рождении детей»</t>
  </si>
  <si>
    <t>302Р100000</t>
  </si>
  <si>
    <t>313,               240,                 530</t>
  </si>
  <si>
    <t>240,                622</t>
  </si>
  <si>
    <t>Р3</t>
  </si>
  <si>
    <t>Федеральный проект «Старшее поколение»</t>
  </si>
  <si>
    <t>302Р300000</t>
  </si>
  <si>
    <t xml:space="preserve">Модернизация и развитие социального обслуживания населения </t>
  </si>
  <si>
    <t xml:space="preserve">Министерство здравоохранения Удмуртской Республики
</t>
  </si>
  <si>
    <t>3</t>
  </si>
  <si>
    <t>Обеспечение текущей деятельности домов -интернатов для престарелых и инвалидов, психоневрологических интернатов, детских домов-интернатов для умственно отсталых детей</t>
  </si>
  <si>
    <t>3030100000</t>
  </si>
  <si>
    <t xml:space="preserve">Обеспечение текущей деятельности бюджетного профессионального образовательного учреждения «Сарапульский колледж для инвалидов»
</t>
  </si>
  <si>
    <t>3030200000</t>
  </si>
  <si>
    <t xml:space="preserve">Обеспечение текущей деятельности  социально-реабилитиционных центров, реабилитационных центров для детей и подростков с ограниченными возможностями, комплексных центров социального обслуживания населения, центров психолого-педагогической помощи населению </t>
  </si>
  <si>
    <t>3030300000</t>
  </si>
  <si>
    <t>110, 240,
320, 611,
621, 850</t>
  </si>
  <si>
    <t>Меры социальной поддержки работникам государственных учреждений Удмуртской Республики</t>
  </si>
  <si>
    <t>3030500000</t>
  </si>
  <si>
    <t>Укрепление материально - технической базы Минсоцполитики УР, его территориальных органов и подведомственных ему организаций</t>
  </si>
  <si>
    <t>02,                 06</t>
  </si>
  <si>
    <t>3030600000</t>
  </si>
  <si>
    <t>612,
240
465</t>
  </si>
  <si>
    <t xml:space="preserve">Мероприятия, направленные на улучшение положения и качества жизни пожилых людей </t>
  </si>
  <si>
    <t>3030700000</t>
  </si>
  <si>
    <t>240, 320
612, 622</t>
  </si>
  <si>
    <t>08</t>
  </si>
  <si>
    <t>Адаптация объектов социальной инфраструктуры с целью доступности для инвалидов</t>
  </si>
  <si>
    <t>3030805170
3030517</t>
  </si>
  <si>
    <t>240,
612</t>
  </si>
  <si>
    <t>3030850270
3035027</t>
  </si>
  <si>
    <t>612,
622</t>
  </si>
  <si>
    <t xml:space="preserve">Министерство культуры и туризма Удмуртской Республики
</t>
  </si>
  <si>
    <t xml:space="preserve">3030850270
</t>
  </si>
  <si>
    <t xml:space="preserve">Мероприятия, направленные на обеспечение пожарной безопасности Минсоцполитики УР и подведомственных ему организаций
</t>
  </si>
  <si>
    <t>3030900000</t>
  </si>
  <si>
    <t>240,
622</t>
  </si>
  <si>
    <t xml:space="preserve">Реализация социальных программ Удмуртской Республики 
</t>
  </si>
  <si>
    <t xml:space="preserve">3031000000,
3035209
</t>
  </si>
  <si>
    <t>11</t>
  </si>
  <si>
    <t xml:space="preserve">Развитие системы социального обслуживания граждан с применением механизмов государственно - частного партнерства </t>
  </si>
  <si>
    <t>3031100000</t>
  </si>
  <si>
    <t>Обеспечение текущей деятельности учреждений социального обслуживания</t>
  </si>
  <si>
    <t>3031200000</t>
  </si>
  <si>
    <t>110,            240,                611,               621,              850</t>
  </si>
  <si>
    <t>03,                  06</t>
  </si>
  <si>
    <t>4</t>
  </si>
  <si>
    <t>Создание условий для реализации государственной программы</t>
  </si>
  <si>
    <t>Расходы по организации предоставления государственных услуг Минсоцполитики УР и его территориальными органами</t>
  </si>
  <si>
    <t>3040100000</t>
  </si>
  <si>
    <t xml:space="preserve">120,
240
</t>
  </si>
  <si>
    <t>Обеспечение текущей деятельности, руководство и управление в сфере установленных функций центрального аппарата Минсоцполитики УР</t>
  </si>
  <si>
    <t>3040200000</t>
  </si>
  <si>
    <t>120,
240,
850</t>
  </si>
  <si>
    <t xml:space="preserve">Обеспечение текущей деятельности организаций в сфере социальной защиты населения
</t>
  </si>
  <si>
    <t>3040300000</t>
  </si>
  <si>
    <t>Уплата налога на имущество организаций и земельного налога</t>
  </si>
  <si>
    <t>3040400000</t>
  </si>
  <si>
    <t>612,
622,
850</t>
  </si>
  <si>
    <t xml:space="preserve">Обеспечение государственных полномочий, переданных органам местного самоуправления, в части  организации и осуществления деятельности по социальной поддержке отдельных категорий граждан </t>
  </si>
  <si>
    <t>3040500000</t>
  </si>
  <si>
    <t>Приложение 2</t>
  </si>
  <si>
    <t xml:space="preserve">Прогнозная (справочная) оценка ресурсного обеспечения реализации государственной программы за счет всех источников финансирования </t>
  </si>
  <si>
    <t>Наименование государственной программы</t>
  </si>
  <si>
    <t>Ответственный исполнитель</t>
  </si>
  <si>
    <t>____________________________________________________________________________</t>
  </si>
  <si>
    <t>Наименование государственной программы, подпрограммы</t>
  </si>
  <si>
    <t>Источник финансирования</t>
  </si>
  <si>
    <t>Оценка расходов, тыс. рублей</t>
  </si>
  <si>
    <t>Показатель применения меры</t>
  </si>
  <si>
    <t xml:space="preserve">«Социальная поддержка граждан» </t>
  </si>
  <si>
    <t>Бюджет Удмуртской Республики, в том числе:</t>
  </si>
  <si>
    <t>субсидии из федерального бюджета</t>
  </si>
  <si>
    <t>субвенции из федерального бюджета</t>
  </si>
  <si>
    <t>иные межбюджетные трансферты из федерального бюджета</t>
  </si>
  <si>
    <t>Субсидии и субвенции из федерального бюджета, планируемые к получению</t>
  </si>
  <si>
    <t>Территориальный фонд обязательного медицинского страхования Удмуртской Республики</t>
  </si>
  <si>
    <t>Бюджеты муниципальных образований в Удмуртской Республике</t>
  </si>
  <si>
    <t>Иные источники</t>
  </si>
  <si>
    <t xml:space="preserve">«Развитие мер социальной поддержки отдельных категорий граждан» </t>
  </si>
  <si>
    <t xml:space="preserve">«Реализация демографической и семейной политики, совершенствование социальной поддержки семей с детьми» </t>
  </si>
  <si>
    <t>«Модернизация и развитие социального обслуживания населения»</t>
  </si>
  <si>
    <t xml:space="preserve">«Создание условий для реализации государственной программы» </t>
  </si>
  <si>
    <t>Бюджет Удмуртской Республики</t>
  </si>
  <si>
    <t>03,                                      04,             06</t>
  </si>
  <si>
    <t>_____________».</t>
  </si>
  <si>
    <t xml:space="preserve">                                            </t>
  </si>
  <si>
    <t xml:space="preserve"> «Социальная  поддержка граждан» </t>
  </si>
  <si>
    <t xml:space="preserve">       «Социальная  поддержка граждан»</t>
  </si>
  <si>
    <t xml:space="preserve">                                                                                                               Минсоцполитики УР</t>
  </si>
  <si>
    <t>«Приложение 4</t>
  </si>
  <si>
    <t xml:space="preserve">к государственной программе
Удмуртской Республики «Социальная поддержка граждан» </t>
  </si>
  <si>
    <t xml:space="preserve">Прогноз сводных показателей государственных заданий на оказание государственных услуг, выполнение государственных работ государственными учреждениями Удмуртской Республики по государственной программе
</t>
  </si>
  <si>
    <t xml:space="preserve">«Социальная  поддержка граждан» </t>
  </si>
  <si>
    <t>Наименование государственной услуги (работы)</t>
  </si>
  <si>
    <t>Наименование показателя, характеризующего объем государственной услуги (работы)</t>
  </si>
  <si>
    <t xml:space="preserve">Значение показателя объема государственной услуги
</t>
  </si>
  <si>
    <t xml:space="preserve">Расходы бюджета Удмуртской Республики на оказание государственной (работы) услуги (выполнение работы), тыс. рублей
</t>
  </si>
  <si>
    <t>Наименование меры                                        государственного регулирования</t>
  </si>
  <si>
    <t xml:space="preserve">Количество мероприятий </t>
  </si>
  <si>
    <t>Единица</t>
  </si>
  <si>
    <t>Организация деятельности специализированных  (профильных) лагерей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</si>
  <si>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</si>
  <si>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Машино-часы работы автомобилей</t>
  </si>
  <si>
    <t>Административное обеспечение детельности организации</t>
  </si>
  <si>
    <t>Количество разработанных документов</t>
  </si>
  <si>
    <t>Содержание (эксплуатация имущества, находящегося в государственной (муниципальной)  собственности</t>
  </si>
  <si>
    <t>Эсплуатируемая площадь,всего</t>
  </si>
  <si>
    <t>Тысяча квадратных метров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</si>
  <si>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(дома -интернаты для престарелых и инвалидов, психоневрологические интернаты, детские дома-интернаты для умственно отсталых детей)</t>
  </si>
  <si>
    <t xml:space="preserve">Численность граждан, получивщих социальные услуги </t>
  </si>
  <si>
    <t>Человек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</si>
  <si>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</si>
  <si>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Человеко-час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</si>
  <si>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</si>
  <si>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Численность обучающихся</t>
  </si>
  <si>
    <t>Реализация основных профессиональных образовательных программ среднего профессионального  образования – программ подготовки специалистов среднего звена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</si>
  <si>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</si>
  <si>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</si>
  <si>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</t>
  </si>
  <si>
    <t>Численность семей, получивших социальные услуги</t>
  </si>
  <si>
    <t>Предоставление срочных социальных услуг</t>
  </si>
  <si>
    <t>Численность граждан, получивших социальные услуги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</si>
  <si>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(социально-реабилитиционные центры, реабилитационные центры для детей и подростков с ограниченными возможностями, комплексные центры социального обслуживания населения)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</si>
  <si>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</si>
  <si>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</si>
  <si>
    <t xml:space="preserve">Организация отдыха детей и молодежи </t>
  </si>
  <si>
    <t>Количество человек</t>
  </si>
  <si>
    <t>Среднегодовой контингент учащихся</t>
  </si>
  <si>
    <t>Административное обеспечение деятельности организации (Сбор и обработка статистической информации; Социальная защита населения )</t>
  </si>
  <si>
    <t xml:space="preserve">Количество отчетов, составленных по результатам работы </t>
  </si>
  <si>
    <t>штук</t>
  </si>
  <si>
    <t>Административное обеспечение деятельности организации (Информационно-аналитическое обеспечение; Социальная защита населения; )</t>
  </si>
  <si>
    <t>Административное обеспечение деятельности организации (Проведение мониторинга; Социальная защита населения; )</t>
  </si>
  <si>
    <t>Административное обеспечение деятельности организации (Проведение анализа; Социальная защита населения; )</t>
  </si>
  <si>
    <t>Оздоровление и отдых детей</t>
  </si>
  <si>
    <t>Количество детей, обеспеченных оздоровлением и отдыхом, из них: находящихся в трудной жизненной ситуации</t>
  </si>
  <si>
    <t>человек</t>
  </si>
  <si>
    <t>Социальное обслуживание в социально-реабилитационных центрах для несовершеннолетних</t>
  </si>
  <si>
    <t>Среднемесячное количество обслуживаемых всеми отделениями учреждения</t>
  </si>
  <si>
    <t>Социальное обслуживание в реабилитационных центрах для детей и подростков с ограниченными возможностями</t>
  </si>
  <si>
    <t>Количество обслуженных в реабилитационном центре для детей и подростков с ограниченными возможностями</t>
  </si>
  <si>
    <t>Стационарное социальное обслуживание в домах-интернатах для престарелых и инвалидов</t>
  </si>
  <si>
    <t>Количество обслуженных граждан пожилого возраста и инвалидов</t>
  </si>
  <si>
    <t>Стационарное социальное обслуживание в психоневрологических интернатах</t>
  </si>
  <si>
    <t>Стационарное социальное обслуживание в детских домах-интернатах для умственно отсталых детей</t>
  </si>
  <si>
    <t>Количество обслуженных детей-инвалидов и инвалидов</t>
  </si>
  <si>
    <t>Реализация основных профессиональных образовательных программ среднего профессионального образования-программ подготовки квалифицированных рабочих, служащих</t>
  </si>
  <si>
    <t>Количество обучающихся по основным профессиональным образовательным программам среднего профессионального образования - программам подготовки</t>
  </si>
  <si>
    <t>Количество обучающихся по основным профессиональным образовательным программам СПО - программам подготовки специалистов среднего звена</t>
  </si>
  <si>
    <t>Количество обучающихся по основным программа профессионального обучения - программам профессиональной подготовки по профессиям рабочих, должностям служащих</t>
  </si>
  <si>
    <t>Социальное обслуживание в социально-реабилитационных центрах для граждан пожилого возраста и инвалидов</t>
  </si>
  <si>
    <t>Социальное обслуживание в центрах социальной помощи семье и детям</t>
  </si>
  <si>
    <t xml:space="preserve">Количество граждан, обслуженных всеми отделениями центра социальной помощи семье и детям </t>
  </si>
  <si>
    <t>Социальное обслуживание в комплексных центрах социального обслуживания населения</t>
  </si>
  <si>
    <t>Ежемесячное плановое количество обслуженных граждан всеми структурными подразделениями</t>
  </si>
  <si>
    <t>Социальная помощь населению</t>
  </si>
  <si>
    <t>План по количеству обслуженных граждан всеми структурными подразделениями</t>
  </si>
  <si>
    <t>Социальное обслуживание в социальных гостиницах</t>
  </si>
  <si>
    <t xml:space="preserve">Обеспечение мероприятий, направленных на охрану и укрепление здоровья </t>
  </si>
  <si>
    <t>единица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</si>
  <si>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</si>
  <si>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Количество выездов</t>
  </si>
  <si>
    <t>___________________________».</t>
  </si>
  <si>
    <t>Приложение 3</t>
  </si>
  <si>
    <t>«Приложение 3</t>
  </si>
  <si>
    <t>Оценка применения мер государственного регулирования в сфере реализации государственной программы</t>
  </si>
  <si>
    <t>№ п/п</t>
  </si>
  <si>
    <t>Наименование меры государственного регулирования</t>
  </si>
  <si>
    <t>Краткое обоснование необходимости применения меры для достижения целей государственной цели</t>
  </si>
  <si>
    <t>Подпрограмма 1 «Развитие мер социальной поддержки отдельных категорий граждан»</t>
  </si>
  <si>
    <t>Обеспечение мер социальной поддержки ветеранов труда (ежемесячная денежная выплата)</t>
  </si>
  <si>
    <t>Расходные обязательства Удмуртской Республики</t>
  </si>
  <si>
    <t>Мера социальной поддержки граждан</t>
  </si>
  <si>
    <t>Обеспечение мер социальной поддержки тружеников тыла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</si>
  <si>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компенсация расходов на оплату жилого помещения и коммунальных услуг)</t>
  </si>
  <si>
    <t>Обеспечение мер социальной поддержки ветеранов труда (ежемесячная денежная компенсация расходов на оплату жилого помещения и коммунальных услуг)</t>
  </si>
  <si>
    <t>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</si>
  <si>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Оплата жилищно-коммунальных услуг отдельным категориям граждан</t>
  </si>
  <si>
    <t>Федеральный бюджет</t>
  </si>
  <si>
    <t>Обеспечение мер социальной поддержки для лиц, награжденных знаком «Почетный донор СССР», «Почетный донор России»</t>
  </si>
  <si>
    <t>Выплата социального пособия на погребение и возмещение расходов по гарантированному перечню услуг по погребению за счет бюджетов субъектов Российской Федерации и местных бюджетов</t>
  </si>
  <si>
    <t>Предоставление государственной социальной помощи гражданам</t>
  </si>
  <si>
    <t>На реализацию Закона Удмуртской Республики от 14 июня 2007 года № 30-РЗ «О ежегодной денежной выплате инвалидам боевых действий, проходившим военную службу по призыву»</t>
  </si>
  <si>
    <t>Доплаты к пенсиям государственных гражданских служащих Удмуртской Республики</t>
  </si>
  <si>
    <t>Оказание материальной помощи малоимущим семьям, малоимущим одиноко проживающим гражданам, а также иным гражданам, находящимся в трудной жизненной ситуации</t>
  </si>
  <si>
    <t>Расходы на осуществление ежемесячной денежной компенсации отдельным категориям граждан оплаты взноса на капитальный ремонт общего имущества в многоквартирном доме</t>
  </si>
  <si>
    <t xml:space="preserve"> Осуществление ежемесячной денежной выплаты отдельным категориям граждан</t>
  </si>
  <si>
    <t xml:space="preserve">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</si>
  <si>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</si>
  <si>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</si>
  <si>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Осуществление ежемесячной денежной компенсации отдельным категориям граждан оплаты взноса на капитальный ремонт общего имущества в многоквартирном доме</t>
  </si>
  <si>
    <t>Федеральный бюджет,                                      Расходные обязательства Удмуртской Республики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</si>
  <si>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</si>
  <si>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техническими средствами реабилитации, включая изготовление и ремонт протезно-ортопедических изделий и оказание услуг по сурдопереводу</t>
  </si>
  <si>
    <t>Освобождение от уплаты по одному транспортному средству Героев Советского Союза, Героев РФ, Героев соцтруда, граждан, подвергшихся воздействию радиации</t>
  </si>
  <si>
    <t>Мера направлена на достижение цели подпрограммы «Развите мер социальной поддержки отдельных категорий граждане»: обеспечение предоставления гражданам мер социальной поддержки</t>
  </si>
  <si>
    <t>Освобождение от уплаты по одному транспортному средству ветеранов Великой Отечественной войны</t>
  </si>
  <si>
    <t>Преоставление пониженной  (50%) ставки по одному транспортному средству пенсионеров всех категорий, физических лиц, достигших возраста 55 лет для женщин и 60 лет для мужчин; физических лиц, соответствующие условиям, необходимым для назначения пенсии в соответствии с законодательством РФ, действовавшим на 31.12.2018</t>
  </si>
  <si>
    <t>Освобождение от уплаты по одному транспортному средству инвалидов боевых действий</t>
  </si>
  <si>
    <t>Предоставление пониженной (50%) ставки по одному транспортному средству ветеранов боевых действий</t>
  </si>
  <si>
    <t xml:space="preserve">Предоставление пониженной (50%) ставки одному из членов многодетной семьи
</t>
  </si>
  <si>
    <t>х</t>
  </si>
  <si>
    <t xml:space="preserve">Подпрограмма 2 «Реализация демографической и семейной политики, совершенствование социальной поддержки семей с детьми» </t>
  </si>
  <si>
    <t>Выплата компенсации расходов на приобретение одежды и обуви для школьников из малоимущих семей, а также семей оказавшихся в трудной жизненной ситуации</t>
  </si>
  <si>
    <t>Пособие на ребенка</t>
  </si>
  <si>
    <t>Пособие по беременности и родам безработным женщинам</t>
  </si>
  <si>
    <t>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</si>
  <si>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Денежные компенсационные выплаты за питание детям-сиротам и детям, оставшимся без попечения родителей</t>
  </si>
  <si>
    <t>Оказание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</t>
  </si>
  <si>
    <t>Денежные компенсационные выплаты по обеспечению детей-сирот и детей, оставшихся без попечения родителей, в том числе выпускников, одеждой и обувью</t>
  </si>
  <si>
    <t>Выплаты единовременного денежного пособия выпускникам образовательных организаций из числа детей-сирот и детей, оставшихся без попечения родителей</t>
  </si>
  <si>
    <t>Оказание единовременной материальной помощи семьям, направляющим детей-инвалидов на продолжительное лечение или операцию за пределы Удмуртской Республики</t>
  </si>
  <si>
    <t>Расходы на осуществление ежемесячной денежной выплаты нуждающимся в поддержке семьям при рождении в семье после 31 декабря 2017 года третьего и последующих детей, сверх установленного уровня софинансирования (на обеспечение выплаты)</t>
  </si>
  <si>
    <t>Единовременное пособие беременной жене военнослужащего, проходящего военную службу по призыву, а также ежемесячное пособие на ребенка служащего, проходящего военную службу по призыву</t>
  </si>
  <si>
    <t xml:space="preserve">Федеральный бюджет                             </t>
  </si>
  <si>
    <t>Реализация мер по стабилизации демографической ситуации в Удмуртской Республике</t>
  </si>
  <si>
    <t>Денежные средства на личные расходы детям-сиротам и детям, оставшимся без попечения родителей</t>
  </si>
  <si>
    <t>Предоставление мер социальной поддержки многодетным семьям</t>
  </si>
  <si>
    <t>Ежемесячная денежная выплата нуждающимся в поддержке семьям при рождении в семье после 31 декабря 2012 года третьего и последующих детей</t>
  </si>
  <si>
    <t>Ежемесячная денежная выплата нуждающимся в поддержке семьям при рождении в семье после 31 декабря 2017 года третьего и последующих детей</t>
  </si>
  <si>
    <t>Расходы на осуществление ежемесячной выплаты в связи с рождением (усыновлением) первого ребенка</t>
  </si>
  <si>
    <t>Расходы на оказание содействия детям-сиротам и детям, оставшимся без попечения родителей, лицам из числа детей-сирот и детей, оставшихся без попечения родителей, в обучении на подготовительных курсах образовательных организаций высшего образования</t>
  </si>
  <si>
    <t>Выплата единовременного денежного пособия в Удмуртской Республике при усыновлении или удочерении</t>
  </si>
  <si>
    <t>Социальная поддержка детей-сирот и детей, оставшихся без попечения родителей, переданных в приемные семьи</t>
  </si>
  <si>
    <t>Выплата денежных средств на содержание детей, находящихся под опекой (попечительством)</t>
  </si>
  <si>
    <t>Расходы на выплату денежных средств на содержание усыновленных (удочеренных) детей</t>
  </si>
  <si>
    <t>Выплата единовременных пособий при всех формах устройства детей, лишенных родительского попечения, в семью</t>
  </si>
  <si>
    <t xml:space="preserve">Подпрограмма 3 «Модернизация и развитие социального обслуживания населения»  </t>
  </si>
  <si>
    <t>Денежная компенсация расходов по оплате жилых помещений и коммунальных услуг (отопление, освещение) работникам государственных учреждений Удмуртской Республики, проживающим и работающим в сельских населенных пунктах, рабочих поселках и поселках городского типа</t>
  </si>
  <si>
    <t>Привлечение кадрового потенциала в сельские населенные пункты, рабочие поселки и поселки городского типа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</si>
  <si>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</si>
  <si>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</si>
  <si>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</si>
  <si>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</si>
  <si>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</si>
  <si>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</si>
  <si>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</si>
  <si>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</si>
  <si>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</si>
  <si>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</si>
  <si>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</si>
  <si>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</si>
  <si>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</si>
  <si>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</si>
  <si>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</si>
  <si>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</si>
  <si>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</si>
  <si>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</si>
  <si>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</si>
  <si>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</si>
  <si>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</si>
  <si>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Единица измерения объема государст-венной услуги (работы)</t>
  </si>
  <si>
    <t>Организация государственными учреждениями государственных услуг, выполнение государственных работ, финансовое обеспечение деятельности государственных учреждений</t>
  </si>
  <si>
    <t xml:space="preserve">Количество человеко-часов </t>
  </si>
  <si>
    <t>Объем предоставленной льготы</t>
  </si>
  <si>
    <t>29</t>
  </si>
  <si>
    <t xml:space="preserve"> Расходы на осуществление ежемесячных выплат на детей в возрасте от трех до семи лет включительно</t>
  </si>
  <si>
    <t>Мероприятия по улучшению положения и качества жизни пожилых людей</t>
  </si>
  <si>
    <t>_______________».</t>
  </si>
  <si>
    <t>к постановлению Правительства
Удмуртской Республики 
от «___»    _______2021 года № _____</t>
  </si>
  <si>
    <t>к постановлению Правительства
Удмуртской Республики 
от  «___»    _______ 2021 года № ___</t>
  </si>
  <si>
    <t xml:space="preserve">Министерство образования и науки Удмуртской Республики </t>
  </si>
  <si>
    <t>Единовременное пособие в случае гибели, смерти народного дружинника, причинения народному дружиннику телесного повреждения или иного вреда здоровью</t>
  </si>
  <si>
    <t xml:space="preserve">Финансовая оценка результата, тыс. руб.
</t>
  </si>
  <si>
    <t>».</t>
  </si>
  <si>
    <t>_______________</t>
  </si>
  <si>
    <t>_______________________________</t>
  </si>
  <si>
    <t>-</t>
  </si>
  <si>
    <t>ед.</t>
  </si>
  <si>
    <t>Количество проведенных конкурсов на право заключения соглашений государственно-частного партнерства и концессионных соглашений, в том числе заключенных соглашений государственно-частного партнерства и концессионных соглашений с участием Удмуртской Республики</t>
  </si>
  <si>
    <t>%</t>
  </si>
  <si>
    <t>не менее 90,0</t>
  </si>
  <si>
    <t>Уровень выполнения значений целевых показателей (индикаторов) государственной программы</t>
  </si>
  <si>
    <t>Удельный вес проведенных Минсоцполитики УР контрольных мероприятий (ревизий и проверок) использования ресурсного обеспечения государственной программы к числу запланированных</t>
  </si>
  <si>
    <r>
      <t xml:space="preserve">Подпрограмма 4  </t>
    </r>
    <r>
      <rPr>
        <sz val="12"/>
        <rFont val="Times New Roman"/>
        <family val="1"/>
        <charset val="204"/>
      </rPr>
      <t>«</t>
    </r>
    <r>
      <rPr>
        <b/>
        <sz val="12"/>
        <rFont val="Times New Roman"/>
        <family val="1"/>
        <charset val="204"/>
      </rPr>
      <t xml:space="preserve">Создание условий для реализации государственной программы» </t>
    </r>
  </si>
  <si>
    <t xml:space="preserve">Удельный вес организаций социального обслуживания, основанных на иных формах собственности, в общем количестве организаций социального обслуживания всех форм собственности </t>
  </si>
  <si>
    <t>Доля средств бюджета Удмуртской Республики, выделяемых негосударственным организациям, в том числе социально ориентированным некоммерческим организациям, на предоставление услуг, в общем объеме средств бюджета Удмуртской Республики, выделяемых на предоставление социального обслуживания и социального сопровождения</t>
  </si>
  <si>
    <t>тыс. человек</t>
  </si>
  <si>
    <t>Удельный вес зданий стационарных организаций  социального обслуживания граждан пожилого возраста, инвалидов (взрослых и детей), лиц без определенного места жительства и занятий, требующих реконструкции, зданий, находящихся в аварийном состоянии, ветхих зданий, от общего количества зданий стационарных организаций социального обслуживания граждан пожилого возраста, инвалидов (взрослых и детей), лиц без определенного места жительства и занятий</t>
  </si>
  <si>
    <t>Удельный вес детей-инвалидов, получивших социальные услуги в организациях социального обслуживания, в общей численности детей-инвалидов</t>
  </si>
  <si>
    <t>мест на 10 тыс. жителей</t>
  </si>
  <si>
    <t>Обеспеченность услугами стационарных организаций социального обслуживания</t>
  </si>
  <si>
    <t xml:space="preserve">Подпрограмма 3  «Модернизация и развитие социального обслуживания населения» </t>
  </si>
  <si>
    <t>условная единица</t>
  </si>
  <si>
    <t>Уровень госпитализации на геронтологические койки лиц старше 60 лет на 10 тыс. населения соответствующего возраста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</si>
  <si>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</si>
  <si>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t xml:space="preserve">Охват граждан старше трудоспособного возраста профилактическими осмотрами, включая диспансеризацию </t>
  </si>
  <si>
    <t xml:space="preserve"> единиц</t>
  </si>
  <si>
    <t>Число семей с тремя и более детьми, которые в отчетном году получат ежемесячную денежную выплату в случае рождения третьего ребенка или последующих детей до достижения ребенком возраста 3 лет</t>
  </si>
  <si>
    <t>единиц</t>
  </si>
  <si>
    <t>Удельный вес детей, находящихся в социально опасном положении, в общей численности детского населения Удмуртской Республики</t>
  </si>
  <si>
    <t xml:space="preserve">Подпрограмма 2  «Реализация демографической и семейной политики, совершенствование социальной поддержки семей с детьми» </t>
  </si>
  <si>
    <t>Удельный вес отдельных категорий граждан, получивших меры социальной поддержки в части уплаты транспортного налога, от общего числа заявителей, имеющих право на их  получение</t>
  </si>
  <si>
    <t xml:space="preserve">Удельный вес граждан, получивших ежемесячную денежную компенсацию на оплату жилого помещения и коммунальных услуг (региональные  льготники)  в общей численности пенсионеров, проживающих на территории Удмуртской Республики </t>
  </si>
  <si>
    <t xml:space="preserve">Удельный вес граждан, получивших ежемесячную денежную компенсацию на оплату жилого помещения и коммунальных услуг (федеральные льготники)  в общей численности пенсионеров, проживающих на территории Удмуртской Республики </t>
  </si>
  <si>
    <t>Удельный вес малоимущих граждан, получающих меры социальной поддержки в соответствии с нормативными правовыми актами Российской Федерации и нормативными правовыми актами Удмуртской Республики, в общей численности малоимущих граждан в Удмуртской Республике, обратившихся за получением мер социальной поддержки</t>
  </si>
  <si>
    <t xml:space="preserve">Подпрограмма 1 «Развитие мер социальной поддержки отдельных категорий граждан» </t>
  </si>
  <si>
    <t xml:space="preserve"> Доля вторых и последующих рождений от общей численности рождений в Удмуртской Республике
</t>
  </si>
  <si>
    <t>0</t>
  </si>
  <si>
    <t>Соотношение средней заработной платы социальных работников государственных учреждений Удмуртской Республики и муниципальных учреждений в Удмуртской Республике со средней заработной платой в Удмуртской Республике</t>
  </si>
  <si>
    <t>Доля граждан, получивших социальные услуги в организациях социального обслуживания населения, в общем числе граждан, обратившихся за получением социальных услуг в организации социального обслуживания населения</t>
  </si>
  <si>
    <t xml:space="preserve">Государственная программа «Социальная поддержка граждан»  </t>
  </si>
  <si>
    <t>прогноз</t>
  </si>
  <si>
    <t>факт</t>
  </si>
  <si>
    <t>отчет</t>
  </si>
  <si>
    <t>2024 год</t>
  </si>
  <si>
    <t>2023 год</t>
  </si>
  <si>
    <t>2022 год</t>
  </si>
  <si>
    <t>2021 год</t>
  </si>
  <si>
    <t>2020 год</t>
  </si>
  <si>
    <t>2019 год</t>
  </si>
  <si>
    <t>2018 год</t>
  </si>
  <si>
    <t>2017 год</t>
  </si>
  <si>
    <t>2016 год</t>
  </si>
  <si>
    <t>2015 год</t>
  </si>
  <si>
    <t>2014 год</t>
  </si>
  <si>
    <t>2012 год</t>
  </si>
  <si>
    <t>2011 год</t>
  </si>
  <si>
    <t>Значения целевых показателей (индикаторов)</t>
  </si>
  <si>
    <t>Единица измерения</t>
  </si>
  <si>
    <t>Наименование целевого показателя (индикатора)</t>
  </si>
  <si>
    <t xml:space="preserve">Перечень и сведения о целевых показателях (индикаторах) государственной программы </t>
  </si>
  <si>
    <t>«Приложение 1</t>
  </si>
  <si>
    <t>Приложение 1</t>
  </si>
  <si>
    <t xml:space="preserve">Доля малоимущих граждан, получивших государственную социальную помощь на основании социального контракта, в общей численности малоимущих граждан, получивших государственную социальную помощь </t>
  </si>
  <si>
    <t>Доля граждан, преодолевших трудную жизненную ситуацию, в общей численности получателей государственной социальной помощи на основании социального контракта</t>
  </si>
  <si>
    <t>Доставка лиц старше 65 лет, проживающих в сельской местности, в медицинские организации в соответствии с законодательством Удмуртcкой Республики</t>
  </si>
  <si>
    <t xml:space="preserve">Подготовка граждан, выразивших желание стать опекунами или попечителями совершеннолетних недееспособных или не полностью дееспособных граждан </t>
  </si>
  <si>
    <t xml:space="preserve"> Обеспечение мероприятий, направленных на охрану и укрепление здоровья </t>
  </si>
  <si>
    <t xml:space="preserve"> Предоставление во временное пользование реабилитационного оборудования  детям с ограниченными возможностями здоровья, в том числе детям-инвалидам, в возрасте от рождения до трех лет </t>
  </si>
  <si>
    <t xml:space="preserve">Количество реабилитационного оборудования, предоставленного для реабилитации </t>
  </si>
  <si>
    <t>Подготовка граждан, выразивших желание принять детей-сирот и детей, оставшихся без попечения родителей, на семейные формы устройства</t>
  </si>
  <si>
    <t>Организация и проведение мероприятий, направленных на развитие добровольческой (волонтёрской) деятельности в сфере социальной политики и труда</t>
  </si>
  <si>
    <t xml:space="preserve">Взаимосвязь с целевыми показателями (индикаторами) &lt;*&gt;
</t>
  </si>
  <si>
    <t>800,0             &lt;**&gt;</t>
  </si>
  <si>
    <t>200,0              &lt;**&gt;</t>
  </si>
  <si>
    <t>24381,0               &lt;**&gt;</t>
  </si>
  <si>
    <t>180,0               &lt;**&gt;</t>
  </si>
  <si>
    <t>1200,0               &lt;**&gt;</t>
  </si>
  <si>
    <t xml:space="preserve">&lt;*&gt; включаются в таблицу только в случае реализации в рамках государственной программы мер государственного регулирования в виде налоговых льгот (пониженных ставок по налогам);
</t>
  </si>
  <si>
    <t>&lt;**&gt; плановые значения.</t>
  </si>
  <si>
    <t>30.01.4</t>
  </si>
  <si>
    <t>На реализацию льгот гражданам, имеющим звание «Почетный гражданин Удмуртской Республики»</t>
  </si>
  <si>
    <t>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</si>
  <si>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Единовременное денежное вознаграждение для награжденных знаком отличия «Родительская слава»</t>
  </si>
  <si>
    <t>На реализацию Закона Удмуртской Республики от 7 октября 2005 года № 52-РЗ «Об учреждении знака отличия  «Материнская слава»</t>
  </si>
  <si>
    <t>Расходы на обеспечение осуществления отдельных государственных полномочий, передаваемых в соответствии с Законом Удмуртской Республики от 14 марта 2013 года № 8-РЗ 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</si>
  <si>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 xml:space="preserve">    Выплата пенсии по старости в соответствии с Законом Удмуртской Республики от 28 июня 2005 года № 28-РЗ «О пожарной безопасности в Удмуртской Республике» и Законом Удмуртской Республики от 27 июня 2006 года № 32-РЗ «Об аварийно-спасательных службах и формированиях в Удмуртской Республике и гарантиях спасателям»</t>
  </si>
  <si>
    <t xml:space="preserve">На реализацию Указа Главы Удмуртской Республики от 5 февраля 2020 года № 31 «О единовременной выплате супружеским парам, отмечающим 50-, 55-, 60-, 65-, 70- и 75-летие совместной жизни»
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</si>
  <si>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по укрупненной группе направлений подготовки и специальностей (профессий) «13.00.00 ЭЛЕКТРО- И ТЕПЛОЭНЕРГЕТИКА»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</si>
  <si>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по укрупненной группе направлений подготовки и специальностей (профессий) «11.00.00 ЭЛЕКТРОНИКА, РАДИОТЕХНИКА И СИСТЕМЫ СВЯЗИ»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</si>
  <si>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по укрупненной группе направлений подготовки и специальностей (профессий) «38.00.00 Экономика и управление»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</si>
  <si>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по укрупненной группе направлений подготовки и специальностей (профессий) «29.00.00 ТЕХНОЛОГИИ ЛЕГКОЙ ПРОМЫШЛЕННОСТИ»</t>
  </si>
  <si>
    <t xml:space="preserve">Доля граждан, охваченных государственной социальной помощью на основании социального контракта, в общей численности малоимущих граждан </t>
  </si>
  <si>
    <t xml:space="preserve">Доля граждан, охваченных государственной социальной помощью на основании социального контракта, среднедушевой доход которых (среднедушевой доход семьи которых) увеличился по окончании срока действия социального контракта в сравнении со среднедушевым доходом этих граждан (семьи) до заключения социального контракта, в общей численности граждан, охваченных государственной социальной помощью на основании социального контракта
</t>
  </si>
  <si>
    <t xml:space="preserve">Доля граждан, охваченных государственной социальной помощью на основании социального контракта, среднедушевой доход которых (среднедушевой доход семьи которых) превысил величину прожиточного минимума, установленную в субъекте Российской Федерации, по окончании срока действия социального контракта в общей численности граждан, охваченных государственной социальной помощью на основании социального контракта
</t>
  </si>
  <si>
    <t>Количество пожилых людей, принявших участие в республиканских, городских и районных мероприятиях, посвященных Дню Победы, Международному дню пожилых людей и иных мероприятиях &lt;*&gt;</t>
  </si>
  <si>
    <t>&lt;*&gt; 2015-2020 гг. - принявших участие в том числе и в мероприятиях, посвященных Международному дню инвалидов</t>
  </si>
  <si>
    <t>«Приложение 5</t>
  </si>
  <si>
    <t>Приложение 4</t>
  </si>
  <si>
    <t>«Приложение 6</t>
  </si>
  <si>
    <t>Приложение 5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</si>
</sst>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#,##0.0"/>
    <numFmt numFmtId="165" formatCode="[$-419]General"/>
    <numFmt numFmtId="166" formatCode="_-* #,##0.00_р_._-;\-* #,##0.00_р_._-;_-* &quot;-&quot;??_р_._-;_-@_-"/>
    <numFmt numFmtId="167" formatCode="_-* #,##0.00&quot;р.&quot;_-;\-* #,##0.00&quot;р.&quot;_-;_-* &quot;-&quot;??&quot;р.&quot;_-;_-@_-"/>
    <numFmt numFmtId="168" formatCode="0.0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6.15"/>
      <name val="Arial"/>
      <family val="2"/>
    </font>
    <font>
      <sz val="10"/>
      <name val="System"/>
      <family val="2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0"/>
      <color rgb="FF000000"/>
      <name val="Arial CYR"/>
      <family val="2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8" fillId="0" borderId="0"/>
    <xf numFmtId="43" fontId="1" fillId="0" borderId="0" applyFont="0" applyFill="0" applyBorder="0" applyAlignment="0" applyProtection="0"/>
    <xf numFmtId="165" fontId="10" fillId="0" borderId="0"/>
    <xf numFmtId="0" fontId="11" fillId="0" borderId="5" applyNumberFormat="0" applyFill="0" applyProtection="0">
      <alignment horizontal="left" vertical="top" wrapText="1"/>
    </xf>
    <xf numFmtId="0" fontId="12" fillId="0" borderId="0" applyNumberFormat="0" applyFill="0" applyBorder="0" applyAlignment="0" applyProtection="0"/>
    <xf numFmtId="166" fontId="13" fillId="0" borderId="0" applyBorder="0" applyAlignment="0" applyProtection="0"/>
    <xf numFmtId="0" fontId="14" fillId="0" borderId="0"/>
    <xf numFmtId="0" fontId="15" fillId="0" borderId="6">
      <alignment vertical="top" wrapText="1"/>
    </xf>
    <xf numFmtId="1" fontId="14" fillId="0" borderId="6">
      <alignment horizontal="center" vertical="top" shrinkToFit="1"/>
    </xf>
    <xf numFmtId="4" fontId="15" fillId="2" borderId="6">
      <alignment horizontal="right" vertical="top" shrinkToFit="1"/>
    </xf>
    <xf numFmtId="0" fontId="15" fillId="0" borderId="6">
      <alignment vertical="top" wrapText="1"/>
    </xf>
    <xf numFmtId="1" fontId="14" fillId="0" borderId="6">
      <alignment horizontal="center" vertical="top" shrinkToFit="1"/>
    </xf>
    <xf numFmtId="4" fontId="16" fillId="3" borderId="6">
      <alignment horizontal="right" vertical="top" shrinkToFit="1"/>
    </xf>
    <xf numFmtId="0" fontId="15" fillId="0" borderId="6">
      <alignment vertical="top" wrapText="1"/>
    </xf>
    <xf numFmtId="0" fontId="15" fillId="0" borderId="6">
      <alignment vertical="top" wrapText="1"/>
    </xf>
    <xf numFmtId="4" fontId="15" fillId="3" borderId="6">
      <alignment horizontal="right" vertical="top" shrinkToFit="1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0" fontId="13" fillId="0" borderId="0"/>
    <xf numFmtId="0" fontId="19" fillId="0" borderId="0"/>
    <xf numFmtId="0" fontId="13" fillId="0" borderId="0"/>
    <xf numFmtId="0" fontId="20" fillId="0" borderId="0"/>
    <xf numFmtId="4" fontId="21" fillId="0" borderId="1">
      <alignment horizontal="right"/>
    </xf>
    <xf numFmtId="0" fontId="8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20" fillId="0" borderId="0"/>
    <xf numFmtId="0" fontId="13" fillId="0" borderId="0" applyNumberFormat="0" applyFont="0" applyFill="0" applyBorder="0" applyAlignment="0" applyProtection="0">
      <alignment vertical="top"/>
    </xf>
    <xf numFmtId="0" fontId="8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21" fillId="0" borderId="0"/>
    <xf numFmtId="0" fontId="13" fillId="0" borderId="0"/>
    <xf numFmtId="0" fontId="22" fillId="0" borderId="0"/>
    <xf numFmtId="0" fontId="21" fillId="0" borderId="0"/>
    <xf numFmtId="0" fontId="23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" fontId="14" fillId="0" borderId="6">
      <alignment horizontal="center" vertical="top" shrinkToFit="1"/>
    </xf>
    <xf numFmtId="0" fontId="14" fillId="0" borderId="0"/>
  </cellStyleXfs>
  <cellXfs count="43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right" vertical="top"/>
    </xf>
    <xf numFmtId="49" fontId="0" fillId="0" borderId="0" xfId="0" applyNumberFormat="1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/>
    <xf numFmtId="49" fontId="2" fillId="0" borderId="0" xfId="0" applyNumberFormat="1" applyFont="1" applyFill="1"/>
    <xf numFmtId="0" fontId="4" fillId="0" borderId="0" xfId="0" applyFont="1" applyFill="1"/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vertical="top"/>
    </xf>
    <xf numFmtId="164" fontId="0" fillId="0" borderId="0" xfId="0" applyNumberFormat="1" applyFont="1" applyFill="1"/>
    <xf numFmtId="0" fontId="7" fillId="0" borderId="1" xfId="0" applyFont="1" applyFill="1" applyBorder="1"/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 applyProtection="1">
      <alignment horizontal="right" vertical="top"/>
      <protection locked="0"/>
    </xf>
    <xf numFmtId="49" fontId="5" fillId="0" borderId="2" xfId="0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 applyProtection="1">
      <alignment horizontal="right" vertical="top"/>
      <protection locked="0"/>
    </xf>
    <xf numFmtId="16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2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4" fontId="9" fillId="0" borderId="0" xfId="0" applyNumberFormat="1" applyFont="1" applyFill="1"/>
    <xf numFmtId="0" fontId="2" fillId="0" borderId="0" xfId="0" applyFont="1" applyFill="1" applyAlignment="1">
      <alignment horizontal="right" vertical="top"/>
    </xf>
    <xf numFmtId="4" fontId="0" fillId="0" borderId="0" xfId="0" applyNumberFormat="1" applyFont="1" applyFill="1"/>
    <xf numFmtId="164" fontId="2" fillId="0" borderId="0" xfId="0" applyNumberFormat="1" applyFont="1" applyFill="1"/>
    <xf numFmtId="168" fontId="0" fillId="0" borderId="0" xfId="0" applyNumberFormat="1" applyFont="1" applyFill="1"/>
    <xf numFmtId="164" fontId="0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/>
    <xf numFmtId="168" fontId="25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vertical="top" wrapText="1"/>
    </xf>
    <xf numFmtId="168" fontId="5" fillId="0" borderId="0" xfId="0" applyNumberFormat="1" applyFont="1" applyFill="1" applyAlignment="1"/>
    <xf numFmtId="168" fontId="2" fillId="0" borderId="0" xfId="0" applyNumberFormat="1" applyFont="1" applyFill="1"/>
    <xf numFmtId="164" fontId="4" fillId="0" borderId="0" xfId="0" applyNumberFormat="1" applyFont="1" applyFill="1"/>
    <xf numFmtId="168" fontId="2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vertical="top"/>
    </xf>
    <xf numFmtId="168" fontId="2" fillId="0" borderId="0" xfId="0" applyNumberFormat="1" applyFont="1" applyFill="1" applyBorder="1" applyAlignment="1">
      <alignment vertical="top"/>
    </xf>
    <xf numFmtId="168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/>
    <xf numFmtId="168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168" fontId="0" fillId="0" borderId="0" xfId="0" applyNumberFormat="1" applyFont="1" applyFill="1" applyAlignment="1"/>
    <xf numFmtId="168" fontId="0" fillId="0" borderId="0" xfId="0" applyNumberFormat="1" applyFont="1" applyFill="1" applyAlignment="1">
      <alignment vertical="top"/>
    </xf>
    <xf numFmtId="168" fontId="0" fillId="0" borderId="0" xfId="0" applyNumberFormat="1" applyFont="1" applyFill="1" applyAlignment="1">
      <alignment vertical="top" wrapText="1"/>
    </xf>
    <xf numFmtId="168" fontId="0" fillId="0" borderId="0" xfId="0" applyNumberFormat="1" applyFont="1" applyFill="1" applyAlignment="1">
      <alignment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top"/>
    </xf>
    <xf numFmtId="0" fontId="30" fillId="0" borderId="0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left" vertical="top"/>
    </xf>
    <xf numFmtId="0" fontId="30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vertical="top"/>
    </xf>
    <xf numFmtId="0" fontId="31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wrapText="1"/>
    </xf>
    <xf numFmtId="0" fontId="31" fillId="0" borderId="0" xfId="0" applyNumberFormat="1" applyFont="1" applyFill="1" applyBorder="1" applyAlignment="1" applyProtection="1">
      <alignment vertical="top" wrapText="1"/>
    </xf>
    <xf numFmtId="49" fontId="28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vertical="top"/>
    </xf>
    <xf numFmtId="0" fontId="32" fillId="0" borderId="0" xfId="0" applyNumberFormat="1" applyFont="1" applyFill="1" applyBorder="1" applyAlignment="1" applyProtection="1">
      <alignment horizontal="left" vertical="top"/>
    </xf>
    <xf numFmtId="0" fontId="32" fillId="0" borderId="0" xfId="0" applyNumberFormat="1" applyFont="1" applyFill="1" applyBorder="1" applyAlignment="1" applyProtection="1">
      <alignment horizontal="center" vertical="top"/>
    </xf>
    <xf numFmtId="0" fontId="32" fillId="0" borderId="0" xfId="0" applyNumberFormat="1" applyFont="1" applyFill="1" applyBorder="1" applyAlignment="1" applyProtection="1"/>
    <xf numFmtId="49" fontId="28" fillId="0" borderId="10" xfId="0" applyNumberFormat="1" applyFont="1" applyFill="1" applyBorder="1" applyAlignment="1" applyProtection="1">
      <alignment horizontal="center" vertical="top"/>
    </xf>
    <xf numFmtId="0" fontId="28" fillId="0" borderId="6" xfId="0" applyNumberFormat="1" applyFont="1" applyFill="1" applyBorder="1" applyAlignment="1" applyProtection="1">
      <alignment horizontal="left" vertical="top" wrapText="1"/>
    </xf>
    <xf numFmtId="0" fontId="28" fillId="0" borderId="11" xfId="0" applyNumberFormat="1" applyFont="1" applyFill="1" applyBorder="1" applyAlignment="1" applyProtection="1">
      <alignment horizontal="left" vertical="top" wrapText="1"/>
    </xf>
    <xf numFmtId="0" fontId="28" fillId="0" borderId="14" xfId="0" applyNumberFormat="1" applyFont="1" applyFill="1" applyBorder="1" applyAlignment="1" applyProtection="1">
      <alignment horizontal="left" vertical="top" wrapText="1"/>
    </xf>
    <xf numFmtId="0" fontId="28" fillId="0" borderId="15" xfId="0" applyNumberFormat="1" applyFont="1" applyFill="1" applyBorder="1" applyAlignment="1" applyProtection="1">
      <alignment horizontal="left" vertical="top" wrapText="1"/>
    </xf>
    <xf numFmtId="0" fontId="33" fillId="0" borderId="0" xfId="0" applyNumberFormat="1" applyFont="1" applyFill="1" applyBorder="1" applyAlignment="1" applyProtection="1"/>
    <xf numFmtId="0" fontId="29" fillId="0" borderId="10" xfId="0" applyNumberFormat="1" applyFont="1" applyFill="1" applyBorder="1" applyAlignment="1" applyProtection="1">
      <alignment horizontal="left" vertical="top" wrapText="1"/>
    </xf>
    <xf numFmtId="0" fontId="28" fillId="0" borderId="0" xfId="0" applyNumberFormat="1" applyFont="1" applyFill="1" applyBorder="1" applyAlignment="1" applyProtection="1">
      <alignment horizontal="right"/>
    </xf>
    <xf numFmtId="164" fontId="30" fillId="0" borderId="0" xfId="0" applyNumberFormat="1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wrapText="1"/>
    </xf>
    <xf numFmtId="164" fontId="34" fillId="0" borderId="0" xfId="0" applyNumberFormat="1" applyFont="1" applyFill="1" applyBorder="1" applyAlignment="1" applyProtection="1">
      <alignment horizontal="center" vertical="top"/>
    </xf>
    <xf numFmtId="0" fontId="34" fillId="0" borderId="0" xfId="0" applyNumberFormat="1" applyFont="1" applyFill="1" applyBorder="1" applyAlignment="1" applyProtection="1">
      <alignment vertical="top"/>
    </xf>
    <xf numFmtId="164" fontId="29" fillId="0" borderId="16" xfId="0" applyNumberFormat="1" applyFont="1" applyFill="1" applyBorder="1" applyAlignment="1" applyProtection="1">
      <alignment horizontal="center" vertical="top"/>
    </xf>
    <xf numFmtId="168" fontId="28" fillId="0" borderId="16" xfId="0" applyNumberFormat="1" applyFont="1" applyFill="1" applyBorder="1" applyAlignment="1" applyProtection="1">
      <alignment horizontal="center" vertical="top"/>
    </xf>
    <xf numFmtId="164" fontId="28" fillId="0" borderId="16" xfId="0" applyNumberFormat="1" applyFont="1" applyFill="1" applyBorder="1" applyAlignment="1" applyProtection="1">
      <alignment horizontal="center" vertical="top"/>
    </xf>
    <xf numFmtId="164" fontId="29" fillId="0" borderId="16" xfId="0" applyNumberFormat="1" applyFont="1" applyFill="1" applyBorder="1" applyAlignment="1" applyProtection="1">
      <alignment horizontal="right" vertical="top" shrinkToFit="1"/>
    </xf>
    <xf numFmtId="164" fontId="29" fillId="0" borderId="0" xfId="0" applyNumberFormat="1" applyFont="1" applyFill="1" applyBorder="1" applyAlignment="1" applyProtection="1">
      <alignment horizontal="center" vertical="top"/>
    </xf>
    <xf numFmtId="168" fontId="28" fillId="0" borderId="20" xfId="0" applyNumberFormat="1" applyFont="1" applyFill="1" applyBorder="1" applyAlignment="1" applyProtection="1">
      <alignment horizontal="center" vertical="top"/>
    </xf>
    <xf numFmtId="164" fontId="28" fillId="0" borderId="20" xfId="0" applyNumberFormat="1" applyFont="1" applyFill="1" applyBorder="1" applyAlignment="1" applyProtection="1">
      <alignment horizontal="center" vertical="top"/>
    </xf>
    <xf numFmtId="164" fontId="29" fillId="0" borderId="20" xfId="0" applyNumberFormat="1" applyFont="1" applyFill="1" applyBorder="1" applyAlignment="1" applyProtection="1">
      <alignment horizontal="right" vertical="top" shrinkToFit="1"/>
    </xf>
    <xf numFmtId="168" fontId="29" fillId="0" borderId="10" xfId="0" applyNumberFormat="1" applyFont="1" applyFill="1" applyBorder="1" applyAlignment="1" applyProtection="1">
      <alignment horizontal="center" vertical="top"/>
    </xf>
    <xf numFmtId="164" fontId="29" fillId="0" borderId="10" xfId="0" applyNumberFormat="1" applyFont="1" applyFill="1" applyBorder="1" applyAlignment="1" applyProtection="1">
      <alignment horizontal="center" vertical="top"/>
    </xf>
    <xf numFmtId="164" fontId="29" fillId="0" borderId="10" xfId="0" applyNumberFormat="1" applyFont="1" applyFill="1" applyBorder="1" applyAlignment="1" applyProtection="1">
      <alignment horizontal="right" vertical="top"/>
    </xf>
    <xf numFmtId="168" fontId="28" fillId="0" borderId="21" xfId="0" applyNumberFormat="1" applyFont="1" applyFill="1" applyBorder="1" applyAlignment="1" applyProtection="1">
      <alignment horizontal="center" vertical="top"/>
    </xf>
    <xf numFmtId="164" fontId="28" fillId="0" borderId="21" xfId="0" applyNumberFormat="1" applyFont="1" applyFill="1" applyBorder="1" applyAlignment="1" applyProtection="1">
      <alignment horizontal="center" vertical="top"/>
    </xf>
    <xf numFmtId="164" fontId="29" fillId="0" borderId="21" xfId="0" applyNumberFormat="1" applyFont="1" applyFill="1" applyBorder="1" applyAlignment="1" applyProtection="1">
      <alignment horizontal="right" vertical="top" shrinkToFit="1"/>
    </xf>
    <xf numFmtId="168" fontId="28" fillId="0" borderId="10" xfId="0" applyNumberFormat="1" applyFont="1" applyFill="1" applyBorder="1" applyAlignment="1" applyProtection="1">
      <alignment horizontal="center" vertical="top"/>
    </xf>
    <xf numFmtId="164" fontId="28" fillId="0" borderId="10" xfId="0" applyNumberFormat="1" applyFont="1" applyFill="1" applyBorder="1" applyAlignment="1" applyProtection="1">
      <alignment horizontal="center" vertical="top"/>
    </xf>
    <xf numFmtId="164" fontId="29" fillId="0" borderId="10" xfId="0" applyNumberFormat="1" applyFont="1" applyFill="1" applyBorder="1" applyAlignment="1" applyProtection="1">
      <alignment horizontal="right" vertical="top" shrinkToFit="1"/>
    </xf>
    <xf numFmtId="0" fontId="28" fillId="0" borderId="16" xfId="0" applyNumberFormat="1" applyFont="1" applyFill="1" applyBorder="1" applyAlignment="1" applyProtection="1">
      <alignment vertical="top" wrapText="1"/>
    </xf>
    <xf numFmtId="49" fontId="28" fillId="0" borderId="12" xfId="0" applyNumberFormat="1" applyFont="1" applyFill="1" applyBorder="1" applyAlignment="1" applyProtection="1">
      <alignment vertical="top"/>
    </xf>
    <xf numFmtId="0" fontId="28" fillId="0" borderId="11" xfId="0" applyNumberFormat="1" applyFont="1" applyFill="1" applyBorder="1" applyAlignment="1" applyProtection="1"/>
    <xf numFmtId="0" fontId="28" fillId="0" borderId="13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horizontal="center" vertical="top"/>
    </xf>
    <xf numFmtId="1" fontId="28" fillId="0" borderId="16" xfId="0" applyNumberFormat="1" applyFont="1" applyFill="1" applyBorder="1" applyAlignment="1" applyProtection="1">
      <alignment horizontal="right" vertical="top"/>
    </xf>
    <xf numFmtId="164" fontId="28" fillId="0" borderId="16" xfId="0" applyNumberFormat="1" applyFont="1" applyFill="1" applyBorder="1" applyAlignment="1" applyProtection="1">
      <alignment horizontal="right" vertical="top"/>
    </xf>
    <xf numFmtId="168" fontId="28" fillId="0" borderId="16" xfId="0" applyNumberFormat="1" applyFont="1" applyFill="1" applyBorder="1" applyAlignment="1" applyProtection="1">
      <alignment horizontal="right" vertical="top"/>
    </xf>
    <xf numFmtId="49" fontId="28" fillId="0" borderId="0" xfId="0" applyNumberFormat="1" applyFont="1" applyFill="1" applyBorder="1" applyAlignment="1" applyProtection="1">
      <alignment horizontal="center" vertical="top"/>
    </xf>
    <xf numFmtId="0" fontId="0" fillId="0" borderId="0" xfId="0" applyFill="1"/>
    <xf numFmtId="49" fontId="28" fillId="0" borderId="0" xfId="0" applyNumberFormat="1" applyFont="1" applyFill="1" applyBorder="1" applyAlignment="1" applyProtection="1">
      <alignment horizontal="center"/>
    </xf>
    <xf numFmtId="49" fontId="28" fillId="0" borderId="10" xfId="0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vertical="top" wrapText="1"/>
    </xf>
    <xf numFmtId="0" fontId="29" fillId="0" borderId="14" xfId="0" applyNumberFormat="1" applyFont="1" applyFill="1" applyBorder="1" applyAlignment="1" applyProtection="1">
      <alignment vertical="top" wrapText="1"/>
    </xf>
    <xf numFmtId="49" fontId="28" fillId="0" borderId="16" xfId="0" applyNumberFormat="1" applyFont="1" applyFill="1" applyBorder="1" applyAlignment="1" applyProtection="1">
      <alignment horizontal="center" vertical="top" wrapText="1"/>
    </xf>
    <xf numFmtId="49" fontId="28" fillId="0" borderId="16" xfId="0" applyNumberFormat="1" applyFont="1" applyFill="1" applyBorder="1" applyAlignment="1" applyProtection="1">
      <alignment horizontal="center" vertical="top"/>
    </xf>
    <xf numFmtId="0" fontId="29" fillId="0" borderId="6" xfId="0" applyNumberFormat="1" applyFont="1" applyFill="1" applyBorder="1" applyAlignment="1" applyProtection="1">
      <alignment vertical="top" wrapText="1"/>
    </xf>
    <xf numFmtId="0" fontId="29" fillId="0" borderId="20" xfId="0" applyNumberFormat="1" applyFont="1" applyFill="1" applyBorder="1" applyAlignment="1" applyProtection="1">
      <alignment horizontal="left" vertical="top" wrapText="1"/>
    </xf>
    <xf numFmtId="0" fontId="29" fillId="0" borderId="25" xfId="0" applyNumberFormat="1" applyFont="1" applyFill="1" applyBorder="1" applyAlignment="1" applyProtection="1">
      <alignment vertical="top" wrapText="1"/>
    </xf>
    <xf numFmtId="0" fontId="29" fillId="0" borderId="16" xfId="0" applyNumberFormat="1" applyFont="1" applyFill="1" applyBorder="1" applyAlignment="1" applyProtection="1">
      <alignment vertical="top" wrapText="1"/>
    </xf>
    <xf numFmtId="49" fontId="28" fillId="0" borderId="0" xfId="0" applyNumberFormat="1" applyFont="1" applyFill="1" applyBorder="1" applyAlignment="1" applyProtection="1">
      <alignment horizontal="center" vertical="top" wrapText="1"/>
    </xf>
    <xf numFmtId="164" fontId="32" fillId="0" borderId="0" xfId="0" applyNumberFormat="1" applyFont="1" applyFill="1" applyBorder="1" applyAlignment="1" applyProtection="1"/>
    <xf numFmtId="164" fontId="28" fillId="0" borderId="0" xfId="0" applyNumberFormat="1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right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49" fontId="28" fillId="0" borderId="16" xfId="0" applyNumberFormat="1" applyFont="1" applyFill="1" applyBorder="1" applyAlignment="1" applyProtection="1">
      <alignment horizontal="left" vertical="top" wrapText="1"/>
    </xf>
    <xf numFmtId="0" fontId="28" fillId="0" borderId="16" xfId="0" applyNumberFormat="1" applyFont="1" applyFill="1" applyBorder="1" applyAlignment="1" applyProtection="1">
      <alignment horizontal="left" vertical="top"/>
    </xf>
    <xf numFmtId="0" fontId="5" fillId="0" borderId="16" xfId="0" applyFont="1" applyFill="1" applyBorder="1" applyAlignment="1">
      <alignment horizontal="center" vertical="top"/>
    </xf>
    <xf numFmtId="49" fontId="5" fillId="0" borderId="16" xfId="0" applyNumberFormat="1" applyFont="1" applyFill="1" applyBorder="1" applyAlignment="1">
      <alignment horizontal="center" vertical="top"/>
    </xf>
    <xf numFmtId="164" fontId="5" fillId="0" borderId="16" xfId="0" applyNumberFormat="1" applyFont="1" applyFill="1" applyBorder="1" applyAlignment="1">
      <alignment vertical="top"/>
    </xf>
    <xf numFmtId="49" fontId="5" fillId="0" borderId="12" xfId="0" applyNumberFormat="1" applyFont="1" applyFill="1" applyBorder="1" applyAlignment="1">
      <alignment vertical="top"/>
    </xf>
    <xf numFmtId="49" fontId="5" fillId="0" borderId="21" xfId="0" applyNumberFormat="1" applyFont="1" applyFill="1" applyBorder="1" applyAlignment="1">
      <alignment vertical="top"/>
    </xf>
    <xf numFmtId="49" fontId="5" fillId="0" borderId="16" xfId="0" applyNumberFormat="1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164" fontId="5" fillId="0" borderId="16" xfId="0" applyNumberFormat="1" applyFont="1" applyFill="1" applyBorder="1" applyAlignment="1">
      <alignment horizontal="right" vertical="top"/>
    </xf>
    <xf numFmtId="168" fontId="2" fillId="0" borderId="16" xfId="0" applyNumberFormat="1" applyFont="1" applyFill="1" applyBorder="1" applyAlignment="1">
      <alignment vertical="top" wrapText="1"/>
    </xf>
    <xf numFmtId="168" fontId="5" fillId="0" borderId="16" xfId="0" applyNumberFormat="1" applyFont="1" applyFill="1" applyBorder="1" applyAlignment="1">
      <alignment horizontal="center" vertical="top"/>
    </xf>
    <xf numFmtId="0" fontId="36" fillId="0" borderId="0" xfId="0" applyFont="1" applyFill="1"/>
    <xf numFmtId="0" fontId="36" fillId="0" borderId="0" xfId="0" applyFont="1" applyFill="1" applyAlignment="1">
      <alignment wrapText="1"/>
    </xf>
    <xf numFmtId="0" fontId="31" fillId="0" borderId="0" xfId="0" applyFont="1" applyFill="1"/>
    <xf numFmtId="0" fontId="31" fillId="0" borderId="0" xfId="0" applyFont="1" applyFill="1" applyAlignment="1">
      <alignment wrapText="1"/>
    </xf>
    <xf numFmtId="49" fontId="31" fillId="0" borderId="0" xfId="0" applyNumberFormat="1" applyFont="1" applyFill="1"/>
    <xf numFmtId="0" fontId="36" fillId="0" borderId="0" xfId="0" applyFont="1" applyFill="1" applyAlignment="1">
      <alignment horizontal="right"/>
    </xf>
    <xf numFmtId="49" fontId="31" fillId="0" borderId="0" xfId="0" applyNumberFormat="1" applyFont="1" applyFill="1" applyBorder="1" applyAlignment="1">
      <alignment horizontal="left"/>
    </xf>
    <xf numFmtId="0" fontId="36" fillId="0" borderId="16" xfId="0" applyFont="1" applyFill="1" applyBorder="1"/>
    <xf numFmtId="168" fontId="31" fillId="0" borderId="16" xfId="0" applyNumberFormat="1" applyFont="1" applyFill="1" applyBorder="1" applyAlignment="1">
      <alignment horizontal="center" vertical="top" wrapText="1"/>
    </xf>
    <xf numFmtId="168" fontId="31" fillId="0" borderId="16" xfId="0" applyNumberFormat="1" applyFont="1" applyFill="1" applyBorder="1" applyAlignment="1">
      <alignment horizontal="center" vertical="top"/>
    </xf>
    <xf numFmtId="0" fontId="31" fillId="0" borderId="16" xfId="0" applyFont="1" applyFill="1" applyBorder="1" applyAlignment="1">
      <alignment horizontal="justify" vertical="top"/>
    </xf>
    <xf numFmtId="0" fontId="31" fillId="0" borderId="16" xfId="0" applyFont="1" applyFill="1" applyBorder="1" applyAlignment="1">
      <alignment horizontal="center" vertical="top"/>
    </xf>
    <xf numFmtId="49" fontId="31" fillId="0" borderId="16" xfId="0" applyNumberFormat="1" applyFont="1" applyFill="1" applyBorder="1" applyAlignment="1">
      <alignment horizontal="center" vertical="top"/>
    </xf>
    <xf numFmtId="49" fontId="31" fillId="0" borderId="24" xfId="0" applyNumberFormat="1" applyFont="1" applyFill="1" applyBorder="1" applyAlignment="1">
      <alignment horizontal="center" vertical="top"/>
    </xf>
    <xf numFmtId="0" fontId="31" fillId="0" borderId="16" xfId="0" applyFont="1" applyFill="1" applyBorder="1" applyAlignment="1">
      <alignment vertical="top" wrapText="1"/>
    </xf>
    <xf numFmtId="49" fontId="31" fillId="0" borderId="16" xfId="0" applyNumberFormat="1" applyFont="1" applyFill="1" applyBorder="1" applyAlignment="1">
      <alignment vertical="top" wrapText="1"/>
    </xf>
    <xf numFmtId="4" fontId="31" fillId="0" borderId="16" xfId="0" applyNumberFormat="1" applyFont="1" applyFill="1" applyBorder="1" applyAlignment="1">
      <alignment horizontal="center" vertical="top"/>
    </xf>
    <xf numFmtId="4" fontId="31" fillId="0" borderId="16" xfId="0" applyNumberFormat="1" applyFont="1" applyFill="1" applyBorder="1" applyAlignment="1">
      <alignment horizontal="center" vertical="top" wrapText="1"/>
    </xf>
    <xf numFmtId="0" fontId="31" fillId="0" borderId="20" xfId="0" applyFont="1" applyFill="1" applyBorder="1" applyAlignment="1">
      <alignment vertical="top" wrapText="1"/>
    </xf>
    <xf numFmtId="0" fontId="31" fillId="0" borderId="20" xfId="0" applyFont="1" applyFill="1" applyBorder="1" applyAlignment="1">
      <alignment horizontal="center" vertical="top"/>
    </xf>
    <xf numFmtId="49" fontId="31" fillId="0" borderId="20" xfId="0" applyNumberFormat="1" applyFont="1" applyFill="1" applyBorder="1" applyAlignment="1">
      <alignment horizontal="center" vertical="top"/>
    </xf>
    <xf numFmtId="2" fontId="31" fillId="0" borderId="16" xfId="0" applyNumberFormat="1" applyFont="1" applyFill="1" applyBorder="1" applyAlignment="1">
      <alignment horizontal="center" vertical="top"/>
    </xf>
    <xf numFmtId="2" fontId="31" fillId="0" borderId="16" xfId="0" applyNumberFormat="1" applyFont="1" applyFill="1" applyBorder="1" applyAlignment="1">
      <alignment horizontal="center" vertical="top" wrapText="1"/>
    </xf>
    <xf numFmtId="0" fontId="31" fillId="0" borderId="16" xfId="0" applyFont="1" applyFill="1" applyBorder="1" applyAlignment="1">
      <alignment horizontal="justify" vertical="top" wrapText="1"/>
    </xf>
    <xf numFmtId="0" fontId="38" fillId="0" borderId="16" xfId="0" applyFont="1" applyFill="1" applyBorder="1" applyAlignment="1">
      <alignment horizontal="left" wrapText="1"/>
    </xf>
    <xf numFmtId="0" fontId="39" fillId="0" borderId="22" xfId="0" applyFont="1" applyFill="1" applyBorder="1" applyAlignment="1">
      <alignment horizontal="center" vertical="top" wrapText="1"/>
    </xf>
    <xf numFmtId="0" fontId="39" fillId="0" borderId="16" xfId="0" applyFont="1" applyFill="1" applyBorder="1" applyAlignment="1">
      <alignment horizontal="center" vertical="top" wrapText="1"/>
    </xf>
    <xf numFmtId="164" fontId="31" fillId="0" borderId="16" xfId="0" applyNumberFormat="1" applyFont="1" applyFill="1" applyBorder="1" applyAlignment="1">
      <alignment horizontal="center" vertical="top"/>
    </xf>
    <xf numFmtId="164" fontId="31" fillId="0" borderId="16" xfId="0" applyNumberFormat="1" applyFont="1" applyFill="1" applyBorder="1" applyAlignment="1">
      <alignment horizontal="center" vertical="top" wrapText="1"/>
    </xf>
    <xf numFmtId="49" fontId="31" fillId="0" borderId="16" xfId="0" applyNumberFormat="1" applyFont="1" applyFill="1" applyBorder="1" applyAlignment="1">
      <alignment horizontal="center" vertical="top" wrapText="1"/>
    </xf>
    <xf numFmtId="49" fontId="31" fillId="0" borderId="0" xfId="0" applyNumberFormat="1" applyFont="1" applyFill="1" applyAlignment="1"/>
    <xf numFmtId="0" fontId="31" fillId="0" borderId="0" xfId="0" applyFont="1" applyFill="1" applyAlignment="1"/>
    <xf numFmtId="0" fontId="5" fillId="0" borderId="16" xfId="0" applyFont="1" applyFill="1" applyBorder="1" applyAlignment="1">
      <alignment vertical="top" wrapText="1"/>
    </xf>
    <xf numFmtId="0" fontId="28" fillId="0" borderId="16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right" vertical="top" wrapText="1"/>
    </xf>
    <xf numFmtId="164" fontId="28" fillId="0" borderId="20" xfId="0" applyNumberFormat="1" applyFont="1" applyFill="1" applyBorder="1" applyAlignment="1" applyProtection="1">
      <alignment horizontal="right" vertical="top" wrapText="1"/>
    </xf>
    <xf numFmtId="0" fontId="28" fillId="0" borderId="20" xfId="0" applyNumberFormat="1" applyFont="1" applyFill="1" applyBorder="1" applyAlignment="1" applyProtection="1">
      <alignment vertical="top" wrapText="1"/>
    </xf>
    <xf numFmtId="0" fontId="28" fillId="0" borderId="16" xfId="0" applyNumberFormat="1" applyFont="1" applyFill="1" applyBorder="1" applyAlignment="1" applyProtection="1">
      <alignment horizontal="right" vertical="top" wrapText="1"/>
    </xf>
    <xf numFmtId="168" fontId="28" fillId="0" borderId="16" xfId="0" applyNumberFormat="1" applyFont="1" applyFill="1" applyBorder="1" applyAlignment="1" applyProtection="1">
      <alignment horizontal="right" vertical="top" wrapText="1"/>
    </xf>
    <xf numFmtId="164" fontId="28" fillId="0" borderId="16" xfId="0" applyNumberFormat="1" applyFont="1" applyFill="1" applyBorder="1" applyAlignment="1" applyProtection="1">
      <alignment horizontal="right" vertical="top" wrapText="1"/>
    </xf>
    <xf numFmtId="0" fontId="28" fillId="0" borderId="21" xfId="0" applyNumberFormat="1" applyFont="1" applyFill="1" applyBorder="1" applyAlignment="1" applyProtection="1">
      <alignment horizontal="right" vertical="top" wrapText="1"/>
    </xf>
    <xf numFmtId="0" fontId="28" fillId="0" borderId="16" xfId="0" applyNumberFormat="1" applyFont="1" applyFill="1" applyBorder="1" applyAlignment="1" applyProtection="1">
      <alignment horizontal="right"/>
    </xf>
    <xf numFmtId="168" fontId="28" fillId="0" borderId="21" xfId="0" applyNumberFormat="1" applyFont="1" applyFill="1" applyBorder="1" applyAlignment="1" applyProtection="1">
      <alignment horizontal="right" vertical="top" wrapText="1"/>
    </xf>
    <xf numFmtId="164" fontId="28" fillId="0" borderId="21" xfId="0" applyNumberFormat="1" applyFont="1" applyFill="1" applyBorder="1" applyAlignment="1" applyProtection="1">
      <alignment horizontal="right" vertical="top" wrapText="1"/>
    </xf>
    <xf numFmtId="168" fontId="28" fillId="0" borderId="16" xfId="0" applyNumberFormat="1" applyFont="1" applyFill="1" applyBorder="1" applyAlignment="1" applyProtection="1">
      <alignment vertical="top"/>
    </xf>
    <xf numFmtId="164" fontId="28" fillId="0" borderId="16" xfId="0" applyNumberFormat="1" applyFont="1" applyFill="1" applyBorder="1" applyAlignment="1" applyProtection="1">
      <alignment vertical="top"/>
    </xf>
    <xf numFmtId="0" fontId="28" fillId="0" borderId="16" xfId="0" applyNumberFormat="1" applyFont="1" applyFill="1" applyBorder="1" applyAlignment="1" applyProtection="1">
      <alignment vertical="top"/>
    </xf>
    <xf numFmtId="0" fontId="30" fillId="0" borderId="16" xfId="0" applyNumberFormat="1" applyFont="1" applyFill="1" applyBorder="1" applyAlignment="1" applyProtection="1">
      <alignment vertical="top"/>
    </xf>
    <xf numFmtId="49" fontId="28" fillId="0" borderId="21" xfId="0" applyNumberFormat="1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left" vertical="top" wrapText="1"/>
    </xf>
    <xf numFmtId="0" fontId="33" fillId="0" borderId="16" xfId="0" applyNumberFormat="1" applyFont="1" applyFill="1" applyBorder="1" applyAlignment="1" applyProtection="1">
      <alignment vertical="top"/>
    </xf>
    <xf numFmtId="49" fontId="28" fillId="0" borderId="16" xfId="0" applyNumberFormat="1" applyFont="1" applyFill="1" applyBorder="1" applyAlignment="1" applyProtection="1">
      <alignment vertical="top"/>
    </xf>
    <xf numFmtId="0" fontId="28" fillId="0" borderId="16" xfId="0" applyNumberFormat="1" applyFont="1" applyFill="1" applyBorder="1" applyAlignment="1" applyProtection="1"/>
    <xf numFmtId="49" fontId="28" fillId="0" borderId="20" xfId="0" applyNumberFormat="1" applyFont="1" applyFill="1" applyBorder="1" applyAlignment="1" applyProtection="1">
      <alignment vertical="top"/>
    </xf>
    <xf numFmtId="0" fontId="28" fillId="0" borderId="20" xfId="0" applyNumberFormat="1" applyFont="1" applyFill="1" applyBorder="1" applyAlignment="1" applyProtection="1"/>
    <xf numFmtId="0" fontId="5" fillId="0" borderId="25" xfId="0" applyFont="1" applyFill="1" applyBorder="1" applyAlignment="1">
      <alignment vertical="top" wrapText="1"/>
    </xf>
    <xf numFmtId="0" fontId="33" fillId="0" borderId="20" xfId="0" applyNumberFormat="1" applyFont="1" applyFill="1" applyBorder="1" applyAlignment="1" applyProtection="1">
      <alignment vertical="top"/>
    </xf>
    <xf numFmtId="0" fontId="28" fillId="0" borderId="20" xfId="0" applyNumberFormat="1" applyFont="1" applyFill="1" applyBorder="1" applyAlignment="1" applyProtection="1">
      <alignment vertical="top"/>
    </xf>
    <xf numFmtId="164" fontId="28" fillId="0" borderId="20" xfId="0" applyNumberFormat="1" applyFont="1" applyFill="1" applyBorder="1" applyAlignment="1" applyProtection="1">
      <alignment vertical="top"/>
    </xf>
    <xf numFmtId="0" fontId="5" fillId="0" borderId="16" xfId="0" applyFont="1" applyFill="1" applyBorder="1" applyAlignment="1">
      <alignment wrapText="1"/>
    </xf>
    <xf numFmtId="49" fontId="28" fillId="0" borderId="0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horizontal="left" vertical="top" wrapText="1"/>
    </xf>
    <xf numFmtId="0" fontId="33" fillId="0" borderId="0" xfId="0" applyNumberFormat="1" applyFont="1" applyFill="1" applyBorder="1" applyAlignment="1" applyProtection="1">
      <alignment vertical="top"/>
    </xf>
    <xf numFmtId="0" fontId="28" fillId="0" borderId="0" xfId="0" applyNumberFormat="1" applyFont="1" applyFill="1" applyBorder="1" applyAlignment="1" applyProtection="1">
      <alignment vertical="top"/>
    </xf>
    <xf numFmtId="164" fontId="28" fillId="0" borderId="0" xfId="0" applyNumberFormat="1" applyFont="1" applyFill="1" applyBorder="1" applyAlignment="1" applyProtection="1">
      <alignment vertical="top"/>
    </xf>
    <xf numFmtId="0" fontId="34" fillId="0" borderId="0" xfId="0" applyNumberFormat="1" applyFont="1" applyFill="1" applyBorder="1" applyAlignment="1" applyProtection="1">
      <alignment horizontal="center" vertical="top"/>
    </xf>
    <xf numFmtId="164" fontId="29" fillId="0" borderId="21" xfId="0" applyNumberFormat="1" applyFont="1" applyFill="1" applyBorder="1" applyAlignment="1" applyProtection="1">
      <alignment horizontal="center" vertical="top"/>
    </xf>
    <xf numFmtId="4" fontId="28" fillId="0" borderId="16" xfId="0" applyNumberFormat="1" applyFont="1" applyFill="1" applyBorder="1" applyAlignment="1" applyProtection="1">
      <alignment horizontal="center" vertical="top"/>
      <protection locked="0"/>
    </xf>
    <xf numFmtId="164" fontId="29" fillId="0" borderId="20" xfId="0" applyNumberFormat="1" applyFont="1" applyFill="1" applyBorder="1" applyAlignment="1" applyProtection="1">
      <alignment horizontal="center" vertical="top"/>
    </xf>
    <xf numFmtId="164" fontId="35" fillId="0" borderId="16" xfId="0" applyNumberFormat="1" applyFont="1" applyFill="1" applyBorder="1" applyAlignment="1">
      <alignment horizontal="right" vertical="top" wrapText="1"/>
    </xf>
    <xf numFmtId="164" fontId="35" fillId="0" borderId="16" xfId="0" applyNumberFormat="1" applyFont="1" applyFill="1" applyBorder="1" applyAlignment="1">
      <alignment vertical="top" wrapText="1"/>
    </xf>
    <xf numFmtId="164" fontId="28" fillId="0" borderId="16" xfId="0" applyNumberFormat="1" applyFont="1" applyFill="1" applyBorder="1" applyAlignment="1" applyProtection="1">
      <alignment horizontal="center" vertical="top" wrapText="1"/>
    </xf>
    <xf numFmtId="164" fontId="29" fillId="0" borderId="16" xfId="0" applyNumberFormat="1" applyFont="1" applyFill="1" applyBorder="1" applyAlignment="1" applyProtection="1">
      <alignment horizontal="center" vertical="top" wrapText="1"/>
    </xf>
    <xf numFmtId="0" fontId="29" fillId="0" borderId="0" xfId="0" applyNumberFormat="1" applyFont="1" applyFill="1" applyBorder="1" applyAlignment="1" applyProtection="1">
      <alignment vertical="top" wrapText="1"/>
    </xf>
    <xf numFmtId="49" fontId="31" fillId="0" borderId="0" xfId="0" applyNumberFormat="1" applyFont="1" applyFill="1" applyAlignment="1">
      <alignment horizontal="center"/>
    </xf>
    <xf numFmtId="0" fontId="41" fillId="0" borderId="0" xfId="0" applyFont="1" applyFill="1" applyAlignment="1"/>
    <xf numFmtId="0" fontId="31" fillId="0" borderId="0" xfId="0" applyFont="1" applyFill="1" applyAlignment="1">
      <alignment vertical="top"/>
    </xf>
    <xf numFmtId="0" fontId="32" fillId="0" borderId="0" xfId="0" applyNumberFormat="1" applyFont="1" applyFill="1" applyBorder="1" applyAlignment="1" applyProtection="1">
      <alignment horizontal="center"/>
    </xf>
    <xf numFmtId="164" fontId="32" fillId="0" borderId="0" xfId="0" applyNumberFormat="1" applyFont="1" applyFill="1" applyBorder="1" applyAlignment="1" applyProtection="1">
      <alignment horizontal="center"/>
    </xf>
    <xf numFmtId="168" fontId="26" fillId="0" borderId="0" xfId="0" applyNumberFormat="1" applyFont="1" applyFill="1" applyAlignment="1">
      <alignment vertical="top"/>
    </xf>
    <xf numFmtId="168" fontId="26" fillId="0" borderId="0" xfId="0" applyNumberFormat="1" applyFont="1" applyFill="1" applyAlignment="1">
      <alignment horizontal="left" vertical="top"/>
    </xf>
    <xf numFmtId="168" fontId="2" fillId="0" borderId="0" xfId="0" applyNumberFormat="1" applyFont="1" applyFill="1" applyAlignment="1"/>
    <xf numFmtId="49" fontId="5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49" fontId="5" fillId="0" borderId="20" xfId="0" applyNumberFormat="1" applyFont="1" applyFill="1" applyBorder="1" applyAlignment="1">
      <alignment horizontal="center" vertical="top"/>
    </xf>
    <xf numFmtId="49" fontId="5" fillId="0" borderId="12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" fontId="6" fillId="0" borderId="16" xfId="0" applyNumberFormat="1" applyFont="1" applyFill="1" applyBorder="1" applyAlignment="1">
      <alignment horizontal="center" vertical="center" wrapText="1"/>
    </xf>
    <xf numFmtId="164" fontId="14" fillId="0" borderId="6" xfId="16" applyNumberFormat="1" applyFont="1" applyFill="1" applyAlignment="1" applyProtection="1">
      <alignment horizontal="right" vertical="top" wrapText="1" shrinkToFit="1"/>
    </xf>
    <xf numFmtId="164" fontId="5" fillId="0" borderId="16" xfId="1" applyNumberFormat="1" applyFont="1" applyFill="1" applyBorder="1" applyAlignment="1">
      <alignment horizontal="right" vertical="top"/>
    </xf>
    <xf numFmtId="164" fontId="2" fillId="0" borderId="16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0" fontId="28" fillId="0" borderId="13" xfId="0" applyNumberFormat="1" applyFont="1" applyFill="1" applyBorder="1" applyAlignment="1" applyProtection="1">
      <alignment horizontal="left" vertical="top" wrapText="1"/>
    </xf>
    <xf numFmtId="0" fontId="28" fillId="0" borderId="17" xfId="0" applyNumberFormat="1" applyFont="1" applyFill="1" applyBorder="1" applyAlignment="1" applyProtection="1">
      <alignment horizontal="left" vertical="top" wrapText="1"/>
    </xf>
    <xf numFmtId="0" fontId="0" fillId="0" borderId="16" xfId="0" applyFill="1" applyBorder="1"/>
    <xf numFmtId="0" fontId="5" fillId="0" borderId="2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164" fontId="28" fillId="0" borderId="0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31" fillId="0" borderId="16" xfId="0" applyFont="1" applyFill="1" applyBorder="1" applyAlignment="1">
      <alignment horizontal="center" vertical="top" wrapText="1"/>
    </xf>
    <xf numFmtId="49" fontId="31" fillId="0" borderId="0" xfId="0" applyNumberFormat="1" applyFont="1" applyFill="1" applyAlignment="1">
      <alignment horizontal="left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0" fontId="28" fillId="0" borderId="0" xfId="0" applyNumberFormat="1" applyFont="1" applyFill="1" applyBorder="1" applyAlignment="1" applyProtection="1">
      <alignment horizontal="left"/>
    </xf>
    <xf numFmtId="164" fontId="28" fillId="0" borderId="21" xfId="0" applyNumberFormat="1" applyFont="1" applyFill="1" applyBorder="1" applyAlignment="1" applyProtection="1">
      <alignment horizontal="center" vertical="top" wrapText="1"/>
    </xf>
    <xf numFmtId="0" fontId="28" fillId="0" borderId="16" xfId="0" applyNumberFormat="1" applyFont="1" applyFill="1" applyBorder="1" applyAlignment="1" applyProtection="1">
      <alignment horizontal="left" vertical="top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 vertical="top"/>
    </xf>
    <xf numFmtId="0" fontId="28" fillId="0" borderId="10" xfId="0" applyNumberFormat="1" applyFont="1" applyFill="1" applyBorder="1" applyAlignment="1" applyProtection="1">
      <alignment horizontal="center" vertical="top" wrapText="1"/>
    </xf>
    <xf numFmtId="0" fontId="28" fillId="0" borderId="16" xfId="0" applyNumberFormat="1" applyFont="1" applyFill="1" applyBorder="1" applyAlignment="1" applyProtection="1">
      <alignment horizontal="center" vertical="top" wrapText="1"/>
    </xf>
    <xf numFmtId="0" fontId="28" fillId="0" borderId="20" xfId="0" applyNumberFormat="1" applyFont="1" applyFill="1" applyBorder="1" applyAlignment="1" applyProtection="1">
      <alignment horizontal="center" vertical="top" wrapText="1"/>
    </xf>
    <xf numFmtId="0" fontId="28" fillId="0" borderId="21" xfId="0" applyNumberFormat="1" applyFont="1" applyFill="1" applyBorder="1" applyAlignment="1" applyProtection="1">
      <alignment horizontal="center" vertical="top" wrapText="1"/>
    </xf>
    <xf numFmtId="0" fontId="28" fillId="0" borderId="0" xfId="0" applyNumberFormat="1" applyFont="1" applyFill="1" applyBorder="1" applyAlignment="1" applyProtection="1">
      <alignment horizontal="center" vertical="top" wrapText="1"/>
    </xf>
    <xf numFmtId="0" fontId="32" fillId="0" borderId="0" xfId="0" applyNumberFormat="1" applyFont="1" applyFill="1" applyBorder="1" applyAlignment="1" applyProtection="1">
      <alignment horizontal="left"/>
    </xf>
    <xf numFmtId="49" fontId="28" fillId="0" borderId="20" xfId="0" applyNumberFormat="1" applyFont="1" applyFill="1" applyBorder="1" applyAlignment="1" applyProtection="1">
      <alignment horizontal="center" vertical="top"/>
    </xf>
    <xf numFmtId="49" fontId="28" fillId="0" borderId="12" xfId="0" applyNumberFormat="1" applyFont="1" applyFill="1" applyBorder="1" applyAlignment="1" applyProtection="1">
      <alignment horizontal="center" vertical="top"/>
    </xf>
    <xf numFmtId="49" fontId="28" fillId="0" borderId="21" xfId="0" applyNumberFormat="1" applyFont="1" applyFill="1" applyBorder="1" applyAlignment="1" applyProtection="1">
      <alignment horizontal="center" vertical="top"/>
    </xf>
    <xf numFmtId="49" fontId="28" fillId="0" borderId="20" xfId="0" applyNumberFormat="1" applyFont="1" applyFill="1" applyBorder="1" applyAlignment="1" applyProtection="1">
      <alignment horizontal="center" vertical="top" wrapText="1"/>
    </xf>
    <xf numFmtId="49" fontId="28" fillId="0" borderId="12" xfId="0" applyNumberFormat="1" applyFont="1" applyFill="1" applyBorder="1" applyAlignment="1" applyProtection="1">
      <alignment horizontal="center" vertical="top" wrapText="1"/>
    </xf>
    <xf numFmtId="49" fontId="28" fillId="0" borderId="21" xfId="0" applyNumberFormat="1" applyFont="1" applyFill="1" applyBorder="1" applyAlignment="1" applyProtection="1">
      <alignment horizontal="center" vertical="top" wrapText="1"/>
    </xf>
    <xf numFmtId="0" fontId="28" fillId="0" borderId="20" xfId="0" applyNumberFormat="1" applyFont="1" applyFill="1" applyBorder="1" applyAlignment="1" applyProtection="1">
      <alignment horizontal="left" vertical="top" wrapText="1"/>
    </xf>
    <xf numFmtId="0" fontId="28" fillId="0" borderId="21" xfId="0" applyNumberFormat="1" applyFont="1" applyFill="1" applyBorder="1" applyAlignment="1" applyProtection="1">
      <alignment horizontal="left" vertical="top" wrapText="1"/>
    </xf>
    <xf numFmtId="49" fontId="28" fillId="0" borderId="11" xfId="0" applyNumberFormat="1" applyFont="1" applyFill="1" applyBorder="1" applyAlignment="1" applyProtection="1">
      <alignment horizontal="center" vertical="top" wrapText="1"/>
    </xf>
    <xf numFmtId="0" fontId="28" fillId="0" borderId="12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4" fontId="6" fillId="0" borderId="1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168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/>
    </xf>
    <xf numFmtId="168" fontId="26" fillId="0" borderId="0" xfId="0" applyNumberFormat="1" applyFont="1" applyFill="1" applyAlignment="1">
      <alignment horizontal="center" vertical="top"/>
    </xf>
    <xf numFmtId="168" fontId="5" fillId="0" borderId="16" xfId="0" applyNumberFormat="1" applyFont="1" applyFill="1" applyBorder="1" applyAlignment="1">
      <alignment horizontal="center" vertical="top" wrapText="1"/>
    </xf>
    <xf numFmtId="164" fontId="2" fillId="0" borderId="16" xfId="0" applyNumberFormat="1" applyFont="1" applyFill="1" applyBorder="1" applyAlignment="1">
      <alignment horizontal="center" vertical="top" wrapText="1"/>
    </xf>
    <xf numFmtId="168" fontId="0" fillId="0" borderId="0" xfId="0" applyNumberFormat="1" applyFont="1" applyFill="1" applyAlignment="1">
      <alignment horizontal="center" vertical="top"/>
    </xf>
    <xf numFmtId="0" fontId="5" fillId="0" borderId="1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Alignment="1"/>
    <xf numFmtId="0" fontId="27" fillId="0" borderId="0" xfId="0" applyFont="1" applyFill="1" applyAlignment="1">
      <alignment horizontal="center"/>
    </xf>
    <xf numFmtId="164" fontId="6" fillId="0" borderId="16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right"/>
    </xf>
    <xf numFmtId="0" fontId="32" fillId="0" borderId="0" xfId="0" applyNumberFormat="1" applyFont="1" applyFill="1" applyBorder="1" applyAlignment="1" applyProtection="1">
      <alignment wrapText="1"/>
    </xf>
    <xf numFmtId="164" fontId="2" fillId="0" borderId="16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Alignment="1">
      <alignment horizontal="right"/>
    </xf>
    <xf numFmtId="0" fontId="41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/>
    </xf>
    <xf numFmtId="0" fontId="31" fillId="0" borderId="0" xfId="0" applyFont="1" applyFill="1" applyAlignment="1">
      <alignment horizontal="center" vertical="top" wrapText="1"/>
    </xf>
    <xf numFmtId="0" fontId="41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/>
    </xf>
    <xf numFmtId="0" fontId="37" fillId="0" borderId="24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49" fontId="31" fillId="0" borderId="26" xfId="0" applyNumberFormat="1" applyFont="1" applyFill="1" applyBorder="1" applyAlignment="1">
      <alignment horizontal="left"/>
    </xf>
    <xf numFmtId="0" fontId="37" fillId="0" borderId="24" xfId="0" applyFont="1" applyFill="1" applyBorder="1" applyAlignment="1">
      <alignment horizontal="center" wrapText="1"/>
    </xf>
    <xf numFmtId="0" fontId="37" fillId="0" borderId="23" xfId="0" applyFont="1" applyFill="1" applyBorder="1" applyAlignment="1">
      <alignment horizontal="center" wrapText="1"/>
    </xf>
    <xf numFmtId="0" fontId="37" fillId="0" borderId="24" xfId="0" applyFont="1" applyFill="1" applyBorder="1" applyAlignment="1">
      <alignment horizontal="center" vertical="top"/>
    </xf>
    <xf numFmtId="0" fontId="37" fillId="0" borderId="23" xfId="0" applyFont="1" applyFill="1" applyBorder="1" applyAlignment="1">
      <alignment horizontal="center" vertical="top"/>
    </xf>
    <xf numFmtId="0" fontId="37" fillId="0" borderId="24" xfId="0" applyFont="1" applyFill="1" applyBorder="1" applyAlignment="1">
      <alignment horizontal="center" vertical="top" wrapText="1"/>
    </xf>
    <xf numFmtId="0" fontId="37" fillId="0" borderId="23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horizontal="center" vertical="top"/>
    </xf>
    <xf numFmtId="0" fontId="2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>
      <alignment horizontal="left" vertical="top" wrapText="1"/>
    </xf>
    <xf numFmtId="164" fontId="28" fillId="0" borderId="20" xfId="0" applyNumberFormat="1" applyFont="1" applyFill="1" applyBorder="1" applyAlignment="1" applyProtection="1">
      <alignment horizontal="center" vertical="top" wrapText="1"/>
    </xf>
    <xf numFmtId="164" fontId="28" fillId="0" borderId="21" xfId="0" applyNumberFormat="1" applyFont="1" applyFill="1" applyBorder="1" applyAlignment="1" applyProtection="1">
      <alignment horizontal="center" vertical="top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28" fillId="0" borderId="19" xfId="0" applyNumberFormat="1" applyFont="1" applyFill="1" applyBorder="1" applyAlignment="1" applyProtection="1">
      <alignment horizontal="center" vertical="top" wrapText="1"/>
    </xf>
    <xf numFmtId="0" fontId="28" fillId="0" borderId="16" xfId="0" applyNumberFormat="1" applyFont="1" applyFill="1" applyBorder="1" applyAlignment="1" applyProtection="1">
      <alignment horizontal="left" vertical="top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28" fillId="0" borderId="23" xfId="0" applyNumberFormat="1" applyFont="1" applyFill="1" applyBorder="1" applyAlignment="1" applyProtection="1">
      <alignment horizontal="left" vertical="top" wrapText="1"/>
    </xf>
    <xf numFmtId="0" fontId="28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>
      <alignment horizontal="left"/>
    </xf>
    <xf numFmtId="0" fontId="40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 vertical="top"/>
    </xf>
    <xf numFmtId="0" fontId="28" fillId="0" borderId="10" xfId="0" applyNumberFormat="1" applyFont="1" applyFill="1" applyBorder="1" applyAlignment="1" applyProtection="1">
      <alignment horizontal="center" vertical="top" wrapText="1"/>
    </xf>
    <xf numFmtId="0" fontId="28" fillId="0" borderId="10" xfId="0" applyNumberFormat="1" applyFont="1" applyFill="1" applyBorder="1" applyAlignment="1" applyProtection="1">
      <alignment horizontal="center"/>
    </xf>
    <xf numFmtId="0" fontId="28" fillId="0" borderId="17" xfId="0" applyNumberFormat="1" applyFont="1" applyFill="1" applyBorder="1" applyAlignment="1" applyProtection="1">
      <alignment horizontal="center" vertical="top" wrapText="1"/>
    </xf>
    <xf numFmtId="0" fontId="28" fillId="0" borderId="11" xfId="0" applyNumberFormat="1" applyFont="1" applyFill="1" applyBorder="1" applyAlignment="1" applyProtection="1">
      <alignment horizontal="center" vertical="top" wrapText="1"/>
    </xf>
    <xf numFmtId="0" fontId="28" fillId="0" borderId="13" xfId="0" applyNumberFormat="1" applyFont="1" applyFill="1" applyBorder="1" applyAlignment="1" applyProtection="1">
      <alignment horizontal="center" vertical="top" wrapText="1"/>
    </xf>
    <xf numFmtId="0" fontId="28" fillId="0" borderId="16" xfId="0" applyNumberFormat="1" applyFont="1" applyFill="1" applyBorder="1" applyAlignment="1" applyProtection="1">
      <alignment horizontal="center" vertical="top" wrapText="1"/>
    </xf>
    <xf numFmtId="0" fontId="28" fillId="0" borderId="20" xfId="0" applyNumberFormat="1" applyFont="1" applyFill="1" applyBorder="1" applyAlignment="1" applyProtection="1">
      <alignment horizontal="center" vertical="top" wrapText="1"/>
    </xf>
    <xf numFmtId="0" fontId="28" fillId="0" borderId="21" xfId="0" applyNumberFormat="1" applyFont="1" applyFill="1" applyBorder="1" applyAlignment="1" applyProtection="1">
      <alignment horizontal="center" vertical="top" wrapText="1"/>
    </xf>
    <xf numFmtId="0" fontId="28" fillId="0" borderId="0" xfId="0" applyNumberFormat="1" applyFont="1" applyFill="1" applyBorder="1" applyAlignment="1" applyProtection="1">
      <alignment horizontal="center" wrapText="1"/>
    </xf>
    <xf numFmtId="0" fontId="28" fillId="0" borderId="0" xfId="0" applyNumberFormat="1" applyFont="1" applyFill="1" applyBorder="1" applyAlignment="1" applyProtection="1">
      <alignment horizontal="center" vertical="top" wrapText="1"/>
    </xf>
    <xf numFmtId="164" fontId="31" fillId="0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center" wrapText="1"/>
    </xf>
    <xf numFmtId="0" fontId="32" fillId="0" borderId="0" xfId="0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>
      <alignment horizontal="left" vertical="top" wrapText="1"/>
    </xf>
    <xf numFmtId="164" fontId="31" fillId="0" borderId="0" xfId="0" applyNumberFormat="1" applyFont="1" applyFill="1" applyBorder="1" applyAlignment="1" applyProtection="1">
      <alignment horizontal="center" vertical="top" wrapText="1"/>
    </xf>
    <xf numFmtId="49" fontId="28" fillId="0" borderId="20" xfId="0" applyNumberFormat="1" applyFont="1" applyFill="1" applyBorder="1" applyAlignment="1" applyProtection="1">
      <alignment horizontal="center" vertical="top"/>
    </xf>
    <xf numFmtId="49" fontId="28" fillId="0" borderId="12" xfId="0" applyNumberFormat="1" applyFont="1" applyFill="1" applyBorder="1" applyAlignment="1" applyProtection="1">
      <alignment horizontal="center" vertical="top"/>
    </xf>
    <xf numFmtId="49" fontId="28" fillId="0" borderId="21" xfId="0" applyNumberFormat="1" applyFont="1" applyFill="1" applyBorder="1" applyAlignment="1" applyProtection="1">
      <alignment horizontal="center" vertical="top"/>
    </xf>
    <xf numFmtId="49" fontId="28" fillId="0" borderId="20" xfId="0" applyNumberFormat="1" applyFont="1" applyFill="1" applyBorder="1" applyAlignment="1" applyProtection="1">
      <alignment horizontal="center" vertical="top" wrapText="1"/>
    </xf>
    <xf numFmtId="49" fontId="28" fillId="0" borderId="12" xfId="0" applyNumberFormat="1" applyFont="1" applyFill="1" applyBorder="1" applyAlignment="1" applyProtection="1">
      <alignment horizontal="center" vertical="top" wrapText="1"/>
    </xf>
    <xf numFmtId="49" fontId="28" fillId="0" borderId="21" xfId="0" applyNumberFormat="1" applyFont="1" applyFill="1" applyBorder="1" applyAlignment="1" applyProtection="1">
      <alignment horizontal="center" vertical="top" wrapText="1"/>
    </xf>
    <xf numFmtId="0" fontId="32" fillId="0" borderId="0" xfId="0" applyNumberFormat="1" applyFont="1" applyFill="1" applyBorder="1" applyAlignment="1" applyProtection="1">
      <alignment horizontal="center" wrapText="1"/>
    </xf>
    <xf numFmtId="0" fontId="42" fillId="0" borderId="0" xfId="0" applyNumberFormat="1" applyFont="1" applyFill="1" applyBorder="1" applyAlignment="1" applyProtection="1">
      <alignment horizontal="center"/>
    </xf>
    <xf numFmtId="0" fontId="43" fillId="0" borderId="0" xfId="0" applyNumberFormat="1" applyFont="1" applyFill="1" applyBorder="1" applyAlignment="1" applyProtection="1">
      <alignment horizontal="center" vertical="top"/>
    </xf>
    <xf numFmtId="0" fontId="28" fillId="0" borderId="24" xfId="0" applyNumberFormat="1" applyFont="1" applyFill="1" applyBorder="1" applyAlignment="1" applyProtection="1">
      <alignment horizontal="center" vertical="top" wrapText="1"/>
    </xf>
    <xf numFmtId="0" fontId="28" fillId="0" borderId="23" xfId="0" applyNumberFormat="1" applyFont="1" applyFill="1" applyBorder="1" applyAlignment="1" applyProtection="1">
      <alignment horizontal="center" vertical="top" wrapText="1"/>
    </xf>
    <xf numFmtId="0" fontId="28" fillId="0" borderId="22" xfId="0" applyNumberFormat="1" applyFont="1" applyFill="1" applyBorder="1" applyAlignment="1" applyProtection="1">
      <alignment horizontal="center" vertical="top" wrapText="1"/>
    </xf>
    <xf numFmtId="0" fontId="28" fillId="0" borderId="20" xfId="0" applyNumberFormat="1" applyFont="1" applyFill="1" applyBorder="1" applyAlignment="1" applyProtection="1">
      <alignment horizontal="left" vertical="top" wrapText="1"/>
    </xf>
    <xf numFmtId="0" fontId="28" fillId="0" borderId="21" xfId="0" applyNumberFormat="1" applyFont="1" applyFill="1" applyBorder="1" applyAlignment="1" applyProtection="1">
      <alignment horizontal="left" vertical="top" wrapText="1"/>
    </xf>
    <xf numFmtId="0" fontId="30" fillId="0" borderId="0" xfId="0" applyNumberFormat="1" applyFont="1" applyFill="1" applyBorder="1" applyAlignment="1" applyProtection="1">
      <alignment horizontal="center"/>
    </xf>
    <xf numFmtId="49" fontId="28" fillId="0" borderId="17" xfId="0" applyNumberFormat="1" applyFont="1" applyFill="1" applyBorder="1" applyAlignment="1" applyProtection="1">
      <alignment horizontal="center" vertical="top" wrapText="1"/>
    </xf>
    <xf numFmtId="49" fontId="28" fillId="0" borderId="11" xfId="0" applyNumberFormat="1" applyFont="1" applyFill="1" applyBorder="1" applyAlignment="1" applyProtection="1">
      <alignment horizontal="center" vertical="top" wrapText="1"/>
    </xf>
    <xf numFmtId="49" fontId="28" fillId="0" borderId="13" xfId="0" applyNumberFormat="1" applyFont="1" applyFill="1" applyBorder="1" applyAlignment="1" applyProtection="1">
      <alignment horizontal="center" vertical="top" wrapText="1"/>
    </xf>
    <xf numFmtId="0" fontId="28" fillId="0" borderId="12" xfId="0" applyNumberFormat="1" applyFont="1" applyFill="1" applyBorder="1" applyAlignment="1" applyProtection="1">
      <alignment horizontal="left" vertical="top" wrapText="1"/>
    </xf>
    <xf numFmtId="168" fontId="28" fillId="0" borderId="20" xfId="0" applyNumberFormat="1" applyFont="1" applyFill="1" applyBorder="1" applyAlignment="1" applyProtection="1">
      <alignment horizontal="right" vertical="top"/>
    </xf>
    <xf numFmtId="168" fontId="28" fillId="0" borderId="12" xfId="0" applyNumberFormat="1" applyFont="1" applyFill="1" applyBorder="1" applyAlignment="1" applyProtection="1">
      <alignment horizontal="right" vertical="top"/>
    </xf>
    <xf numFmtId="168" fontId="28" fillId="0" borderId="21" xfId="0" applyNumberFormat="1" applyFont="1" applyFill="1" applyBorder="1" applyAlignment="1" applyProtection="1">
      <alignment horizontal="right" vertical="top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top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49" fontId="5" fillId="0" borderId="20" xfId="0" applyNumberFormat="1" applyFont="1" applyFill="1" applyBorder="1" applyAlignment="1">
      <alignment horizontal="center" vertical="top"/>
    </xf>
    <xf numFmtId="49" fontId="5" fillId="0" borderId="12" xfId="0" applyNumberFormat="1" applyFont="1" applyFill="1" applyBorder="1" applyAlignment="1">
      <alignment horizontal="center" vertical="top"/>
    </xf>
    <xf numFmtId="49" fontId="5" fillId="0" borderId="21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left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" fontId="6" fillId="0" borderId="24" xfId="0" applyNumberFormat="1" applyFont="1" applyFill="1" applyBorder="1" applyAlignment="1">
      <alignment horizontal="center" vertical="center" wrapText="1"/>
    </xf>
    <xf numFmtId="4" fontId="6" fillId="0" borderId="23" xfId="0" applyNumberFormat="1" applyFont="1" applyFill="1" applyBorder="1" applyAlignment="1">
      <alignment horizontal="center" vertical="center" wrapText="1"/>
    </xf>
    <xf numFmtId="4" fontId="6" fillId="0" borderId="2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32" fillId="0" borderId="0" xfId="0" applyNumberFormat="1" applyFont="1" applyFill="1" applyBorder="1" applyAlignment="1" applyProtection="1">
      <alignment horizontal="center" vertical="top"/>
    </xf>
    <xf numFmtId="0" fontId="32" fillId="0" borderId="0" xfId="0" applyNumberFormat="1" applyFont="1" applyFill="1" applyBorder="1" applyAlignment="1" applyProtection="1">
      <alignment horizontal="center" vertical="top" wrapText="1"/>
    </xf>
    <xf numFmtId="0" fontId="32" fillId="0" borderId="0" xfId="0" applyNumberFormat="1" applyFont="1" applyFill="1" applyBorder="1" applyAlignment="1" applyProtection="1">
      <alignment horizontal="center"/>
    </xf>
    <xf numFmtId="168" fontId="2" fillId="0" borderId="0" xfId="0" applyNumberFormat="1" applyFont="1" applyFill="1" applyAlignment="1">
      <alignment horizontal="center" vertical="center" wrapText="1"/>
    </xf>
    <xf numFmtId="168" fontId="2" fillId="0" borderId="20" xfId="0" applyNumberFormat="1" applyFont="1" applyFill="1" applyBorder="1" applyAlignment="1">
      <alignment horizontal="center" vertical="top" wrapText="1"/>
    </xf>
    <xf numFmtId="168" fontId="2" fillId="0" borderId="12" xfId="0" applyNumberFormat="1" applyFont="1" applyFill="1" applyBorder="1" applyAlignment="1">
      <alignment horizontal="center" vertical="top" wrapText="1"/>
    </xf>
    <xf numFmtId="168" fontId="2" fillId="0" borderId="21" xfId="0" applyNumberFormat="1" applyFont="1" applyFill="1" applyBorder="1" applyAlignment="1">
      <alignment horizontal="center" vertical="top" wrapText="1"/>
    </xf>
    <xf numFmtId="168" fontId="5" fillId="0" borderId="0" xfId="0" applyNumberFormat="1" applyFont="1" applyFill="1" applyAlignment="1">
      <alignment horizontal="left"/>
    </xf>
    <xf numFmtId="168" fontId="0" fillId="0" borderId="0" xfId="0" applyNumberFormat="1" applyFont="1" applyFill="1" applyAlignment="1">
      <alignment horizontal="left"/>
    </xf>
    <xf numFmtId="168" fontId="26" fillId="0" borderId="0" xfId="0" applyNumberFormat="1" applyFont="1" applyFill="1" applyAlignment="1">
      <alignment horizontal="center" vertical="top"/>
    </xf>
    <xf numFmtId="168" fontId="5" fillId="0" borderId="17" xfId="0" applyNumberFormat="1" applyFont="1" applyFill="1" applyBorder="1" applyAlignment="1">
      <alignment horizontal="center" vertical="top" wrapText="1"/>
    </xf>
    <xf numFmtId="168" fontId="5" fillId="0" borderId="18" xfId="0" applyNumberFormat="1" applyFont="1" applyFill="1" applyBorder="1" applyAlignment="1">
      <alignment horizontal="center" vertical="top" wrapText="1"/>
    </xf>
    <xf numFmtId="168" fontId="5" fillId="0" borderId="16" xfId="0" applyNumberFormat="1" applyFont="1" applyFill="1" applyBorder="1" applyAlignment="1">
      <alignment horizontal="center" vertical="top" wrapText="1"/>
    </xf>
    <xf numFmtId="168" fontId="2" fillId="0" borderId="16" xfId="0" applyNumberFormat="1" applyFont="1" applyFill="1" applyBorder="1" applyAlignment="1">
      <alignment horizontal="center" vertical="top" wrapText="1"/>
    </xf>
    <xf numFmtId="164" fontId="2" fillId="0" borderId="16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left"/>
    </xf>
    <xf numFmtId="168" fontId="2" fillId="0" borderId="20" xfId="0" applyNumberFormat="1" applyFont="1" applyFill="1" applyBorder="1" applyAlignment="1">
      <alignment horizontal="center" vertical="top"/>
    </xf>
    <xf numFmtId="168" fontId="2" fillId="0" borderId="12" xfId="0" applyNumberFormat="1" applyFont="1" applyFill="1" applyBorder="1" applyAlignment="1">
      <alignment horizontal="center" vertical="top"/>
    </xf>
    <xf numFmtId="168" fontId="2" fillId="0" borderId="21" xfId="0" applyNumberFormat="1" applyFont="1" applyFill="1" applyBorder="1" applyAlignment="1">
      <alignment horizontal="center" vertical="top"/>
    </xf>
    <xf numFmtId="168" fontId="0" fillId="0" borderId="0" xfId="0" applyNumberFormat="1" applyFont="1" applyFill="1" applyAlignment="1">
      <alignment horizontal="center" vertical="top"/>
    </xf>
  </cellXfs>
  <cellStyles count="56">
    <cellStyle name="Comma" xfId="2"/>
    <cellStyle name="Excel Built-in Normal" xfId="3"/>
    <cellStyle name="m49048872" xfId="4"/>
    <cellStyle name="normal" xfId="5"/>
    <cellStyle name="TableStyleLight1" xfId="6"/>
    <cellStyle name="xl23" xfId="55"/>
    <cellStyle name="xl24" xfId="7"/>
    <cellStyle name="xl26" xfId="54"/>
    <cellStyle name="xl33" xfId="8"/>
    <cellStyle name="xl35" xfId="9"/>
    <cellStyle name="xl36" xfId="10"/>
    <cellStyle name="xl38" xfId="11"/>
    <cellStyle name="xl40" xfId="12"/>
    <cellStyle name="xl41 2" xfId="13"/>
    <cellStyle name="xl60" xfId="14"/>
    <cellStyle name="xl61" xfId="15"/>
    <cellStyle name="xl64" xfId="16"/>
    <cellStyle name="Гиперссылка 3" xfId="17"/>
    <cellStyle name="Гиперссылка 4" xfId="18"/>
    <cellStyle name="Денежный 2" xfId="19"/>
    <cellStyle name="Денежный 2 4" xfId="20"/>
    <cellStyle name="Обычный" xfId="0" builtinId="0"/>
    <cellStyle name="Обычный 10" xfId="21"/>
    <cellStyle name="Обычный 10 3" xfId="22"/>
    <cellStyle name="Обычный 14 2" xfId="23"/>
    <cellStyle name="Обычный 2" xfId="1"/>
    <cellStyle name="Обычный 2 2" xfId="24"/>
    <cellStyle name="Обычный 2 2 2" xfId="25"/>
    <cellStyle name="Обычный 2 3" xfId="26"/>
    <cellStyle name="Обычный 2 5" xfId="27"/>
    <cellStyle name="Обычный 2_Приложение 10 УФНС для оценки эффективности льгот" xfId="28"/>
    <cellStyle name="Обычный 23" xfId="29"/>
    <cellStyle name="Обычный 25" xfId="30"/>
    <cellStyle name="Обычный 27" xfId="31"/>
    <cellStyle name="Обычный 28" xfId="32"/>
    <cellStyle name="Обычный 3" xfId="33"/>
    <cellStyle name="Обычный 3 2" xfId="34"/>
    <cellStyle name="Обычный 3 2 2 2" xfId="35"/>
    <cellStyle name="Обычный 3 3" xfId="36"/>
    <cellStyle name="Обычный 3 4" xfId="37"/>
    <cellStyle name="Обычный 4" xfId="38"/>
    <cellStyle name="Обычный 4 5" xfId="39"/>
    <cellStyle name="Обычный 5" xfId="40"/>
    <cellStyle name="Обычный 5 2" xfId="41"/>
    <cellStyle name="Обычный 6" xfId="42"/>
    <cellStyle name="Обычный 7" xfId="43"/>
    <cellStyle name="Обычный 8" xfId="44"/>
    <cellStyle name="Обычный 8 2" xfId="45"/>
    <cellStyle name="Обычный 9" xfId="46"/>
    <cellStyle name="Процентный 2" xfId="47"/>
    <cellStyle name="Процентный 2 2" xfId="48"/>
    <cellStyle name="Стиль 1" xfId="49"/>
    <cellStyle name="Финансовый 2" xfId="50"/>
    <cellStyle name="Финансовый 2 2" xfId="51"/>
    <cellStyle name="Финансовый 2 3" xfId="52"/>
    <cellStyle name="Финансовый 3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tabSelected="1" topLeftCell="A30" zoomScale="74" zoomScaleNormal="74" zoomScalePageLayoutView="80" workbookViewId="0">
      <selection activeCell="V35" sqref="V35"/>
    </sheetView>
  </sheetViews>
  <sheetFormatPr defaultColWidth="9.140625" defaultRowHeight="15.75"/>
  <cols>
    <col min="1" max="1" width="10.42578125" style="152" customWidth="1"/>
    <col min="2" max="2" width="7" style="152" customWidth="1"/>
    <col min="3" max="3" width="4.85546875" style="150" customWidth="1"/>
    <col min="4" max="4" width="54.7109375" style="150" customWidth="1"/>
    <col min="5" max="5" width="11.5703125" style="151" customWidth="1"/>
    <col min="6" max="8" width="12.42578125" style="150" hidden="1" customWidth="1"/>
    <col min="9" max="9" width="14" style="150" customWidth="1"/>
    <col min="10" max="12" width="14" style="148" customWidth="1"/>
    <col min="13" max="13" width="14" style="149" customWidth="1"/>
    <col min="14" max="18" width="14" style="148" customWidth="1"/>
    <col min="19" max="16384" width="9.140625" style="148"/>
  </cols>
  <sheetData>
    <row r="1" spans="1:18" ht="20.25" customHeight="1">
      <c r="M1" s="151"/>
      <c r="N1" s="179"/>
      <c r="O1" s="179"/>
      <c r="P1" s="306" t="s">
        <v>415</v>
      </c>
      <c r="Q1" s="306"/>
      <c r="R1" s="306"/>
    </row>
    <row r="2" spans="1:18" ht="48.75" customHeight="1">
      <c r="M2" s="151"/>
      <c r="N2" s="151"/>
      <c r="O2" s="151"/>
      <c r="P2" s="304" t="s">
        <v>351</v>
      </c>
      <c r="Q2" s="304"/>
      <c r="R2" s="304"/>
    </row>
    <row r="3" spans="1:18" ht="13.5" customHeight="1"/>
    <row r="4" spans="1:18">
      <c r="A4" s="222"/>
      <c r="B4" s="222"/>
      <c r="C4" s="260"/>
      <c r="D4" s="260"/>
      <c r="E4" s="261"/>
      <c r="L4" s="179"/>
      <c r="M4" s="151"/>
      <c r="N4" s="179"/>
      <c r="O4" s="179"/>
      <c r="P4" s="307" t="s">
        <v>414</v>
      </c>
      <c r="Q4" s="307"/>
      <c r="R4" s="307"/>
    </row>
    <row r="5" spans="1:18" ht="50.25" customHeight="1">
      <c r="A5" s="222"/>
      <c r="B5" s="222"/>
      <c r="C5" s="260"/>
      <c r="D5" s="260"/>
      <c r="E5" s="261"/>
      <c r="G5" s="179"/>
      <c r="H5" s="179"/>
      <c r="L5" s="151"/>
      <c r="M5" s="151"/>
      <c r="N5" s="151"/>
      <c r="O5" s="151"/>
      <c r="P5" s="308" t="s">
        <v>182</v>
      </c>
      <c r="Q5" s="308"/>
      <c r="R5" s="308"/>
    </row>
    <row r="6" spans="1:18">
      <c r="A6" s="222"/>
      <c r="B6" s="222"/>
      <c r="C6" s="260"/>
      <c r="D6" s="260"/>
      <c r="E6" s="261"/>
    </row>
    <row r="7" spans="1:18">
      <c r="A7" s="307" t="s">
        <v>413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</row>
    <row r="8" spans="1:18">
      <c r="A8" s="222"/>
      <c r="B8" s="222"/>
      <c r="C8" s="260"/>
      <c r="D8" s="260"/>
      <c r="E8" s="261"/>
      <c r="F8" s="260"/>
      <c r="G8" s="260"/>
      <c r="H8" s="260"/>
    </row>
    <row r="9" spans="1:18">
      <c r="A9" s="178" t="s">
        <v>154</v>
      </c>
      <c r="B9" s="178"/>
      <c r="D9" s="223"/>
      <c r="E9" s="302" t="s">
        <v>184</v>
      </c>
      <c r="F9" s="302"/>
      <c r="G9" s="302"/>
      <c r="H9" s="302"/>
      <c r="I9" s="302"/>
      <c r="J9" s="302"/>
      <c r="K9" s="302"/>
      <c r="L9" s="302"/>
      <c r="M9" s="302"/>
      <c r="N9" s="302"/>
      <c r="O9" s="302"/>
    </row>
    <row r="10" spans="1:18" ht="15.75" customHeight="1">
      <c r="A10" s="303"/>
      <c r="B10" s="303"/>
      <c r="D10" s="224"/>
      <c r="E10" s="304" t="s">
        <v>1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</row>
    <row r="11" spans="1:18" ht="34.5" customHeight="1">
      <c r="A11" s="178" t="s">
        <v>155</v>
      </c>
      <c r="B11" s="178"/>
      <c r="D11" s="223"/>
      <c r="E11" s="305" t="s">
        <v>31</v>
      </c>
      <c r="F11" s="305"/>
      <c r="G11" s="305"/>
      <c r="H11" s="305"/>
      <c r="I11" s="305"/>
      <c r="J11" s="305"/>
      <c r="K11" s="305"/>
      <c r="L11" s="305"/>
      <c r="M11" s="305"/>
      <c r="N11" s="305"/>
      <c r="O11" s="305"/>
    </row>
    <row r="12" spans="1:18" ht="29.25" customHeight="1">
      <c r="A12" s="259"/>
      <c r="B12" s="259"/>
      <c r="D12" s="224"/>
      <c r="E12" s="304" t="s">
        <v>3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</row>
    <row r="13" spans="1:18" ht="15" customHeight="1">
      <c r="A13" s="310" t="s">
        <v>4</v>
      </c>
      <c r="B13" s="310"/>
      <c r="C13" s="310" t="s">
        <v>258</v>
      </c>
      <c r="D13" s="309" t="s">
        <v>412</v>
      </c>
      <c r="E13" s="309" t="s">
        <v>411</v>
      </c>
      <c r="F13" s="310" t="s">
        <v>410</v>
      </c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</row>
    <row r="14" spans="1:18" ht="52.5" customHeight="1">
      <c r="A14" s="310"/>
      <c r="B14" s="310"/>
      <c r="C14" s="310"/>
      <c r="D14" s="309"/>
      <c r="E14" s="309"/>
      <c r="F14" s="258" t="s">
        <v>409</v>
      </c>
      <c r="G14" s="258" t="s">
        <v>408</v>
      </c>
      <c r="H14" s="258" t="s">
        <v>407</v>
      </c>
      <c r="I14" s="258" t="s">
        <v>406</v>
      </c>
      <c r="J14" s="258" t="s">
        <v>405</v>
      </c>
      <c r="K14" s="258" t="s">
        <v>404</v>
      </c>
      <c r="L14" s="258" t="s">
        <v>403</v>
      </c>
      <c r="M14" s="258" t="s">
        <v>402</v>
      </c>
      <c r="N14" s="258" t="s">
        <v>401</v>
      </c>
      <c r="O14" s="258" t="s">
        <v>400</v>
      </c>
      <c r="P14" s="159" t="s">
        <v>399</v>
      </c>
      <c r="Q14" s="159" t="s">
        <v>398</v>
      </c>
      <c r="R14" s="159" t="s">
        <v>397</v>
      </c>
    </row>
    <row r="15" spans="1:18">
      <c r="A15" s="160" t="s">
        <v>9</v>
      </c>
      <c r="B15" s="177" t="s">
        <v>10</v>
      </c>
      <c r="C15" s="310"/>
      <c r="D15" s="309"/>
      <c r="E15" s="309"/>
      <c r="F15" s="258" t="s">
        <v>396</v>
      </c>
      <c r="G15" s="258" t="s">
        <v>395</v>
      </c>
      <c r="H15" s="258" t="s">
        <v>395</v>
      </c>
      <c r="I15" s="258" t="s">
        <v>395</v>
      </c>
      <c r="J15" s="258" t="s">
        <v>395</v>
      </c>
      <c r="K15" s="258" t="s">
        <v>395</v>
      </c>
      <c r="L15" s="258" t="s">
        <v>395</v>
      </c>
      <c r="M15" s="258" t="s">
        <v>395</v>
      </c>
      <c r="N15" s="258" t="s">
        <v>395</v>
      </c>
      <c r="O15" s="258" t="s">
        <v>394</v>
      </c>
      <c r="P15" s="258" t="s">
        <v>394</v>
      </c>
      <c r="Q15" s="258" t="s">
        <v>394</v>
      </c>
      <c r="R15" s="258" t="s">
        <v>394</v>
      </c>
    </row>
    <row r="16" spans="1:18" ht="15.75" customHeight="1">
      <c r="A16" s="316" t="s">
        <v>393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</row>
    <row r="17" spans="1:18" ht="78.75">
      <c r="A17" s="160" t="s">
        <v>28</v>
      </c>
      <c r="B17" s="160" t="s">
        <v>390</v>
      </c>
      <c r="C17" s="159">
        <v>1</v>
      </c>
      <c r="D17" s="158" t="s">
        <v>392</v>
      </c>
      <c r="E17" s="258" t="s">
        <v>362</v>
      </c>
      <c r="F17" s="157">
        <v>97.7</v>
      </c>
      <c r="G17" s="157">
        <v>97.8</v>
      </c>
      <c r="H17" s="157">
        <v>98.1</v>
      </c>
      <c r="I17" s="169">
        <v>98.4</v>
      </c>
      <c r="J17" s="157">
        <v>98.5</v>
      </c>
      <c r="K17" s="157">
        <v>98.7</v>
      </c>
      <c r="L17" s="157">
        <v>99.9</v>
      </c>
      <c r="M17" s="156">
        <v>100</v>
      </c>
      <c r="N17" s="157">
        <v>99.9</v>
      </c>
      <c r="O17" s="157">
        <v>99.9</v>
      </c>
      <c r="P17" s="157">
        <v>99.9</v>
      </c>
      <c r="Q17" s="157">
        <v>99.9</v>
      </c>
      <c r="R17" s="157">
        <v>99.9</v>
      </c>
    </row>
    <row r="18" spans="1:18" ht="79.5" customHeight="1">
      <c r="A18" s="160" t="s">
        <v>28</v>
      </c>
      <c r="B18" s="160" t="s">
        <v>390</v>
      </c>
      <c r="C18" s="159">
        <v>2</v>
      </c>
      <c r="D18" s="162" t="s">
        <v>391</v>
      </c>
      <c r="E18" s="258" t="s">
        <v>362</v>
      </c>
      <c r="F18" s="157">
        <v>32</v>
      </c>
      <c r="G18" s="157">
        <v>32.5</v>
      </c>
      <c r="H18" s="157">
        <v>57.8</v>
      </c>
      <c r="I18" s="156">
        <v>62.2</v>
      </c>
      <c r="J18" s="156">
        <v>58.9</v>
      </c>
      <c r="K18" s="156">
        <v>81</v>
      </c>
      <c r="L18" s="157">
        <v>100.2</v>
      </c>
      <c r="M18" s="156">
        <v>102.6</v>
      </c>
      <c r="N18" s="176">
        <v>101</v>
      </c>
      <c r="O18" s="157">
        <v>100</v>
      </c>
      <c r="P18" s="157">
        <v>100</v>
      </c>
      <c r="Q18" s="157">
        <v>100</v>
      </c>
      <c r="R18" s="157">
        <v>100</v>
      </c>
    </row>
    <row r="19" spans="1:18" ht="47.25" hidden="1" customHeight="1">
      <c r="A19" s="160" t="s">
        <v>28</v>
      </c>
      <c r="B19" s="160" t="s">
        <v>390</v>
      </c>
      <c r="C19" s="159">
        <v>3</v>
      </c>
      <c r="D19" s="162" t="s">
        <v>389</v>
      </c>
      <c r="E19" s="258" t="s">
        <v>362</v>
      </c>
      <c r="F19" s="157">
        <v>75.099999999999994</v>
      </c>
      <c r="G19" s="157">
        <v>75.099999999999994</v>
      </c>
      <c r="H19" s="157">
        <v>60.3</v>
      </c>
      <c r="I19" s="156">
        <v>62.3</v>
      </c>
      <c r="J19" s="156">
        <v>63.2</v>
      </c>
      <c r="K19" s="156">
        <v>63.4</v>
      </c>
      <c r="L19" s="156">
        <v>65.900000000000006</v>
      </c>
      <c r="M19" s="156">
        <v>63.8</v>
      </c>
      <c r="N19" s="157">
        <v>64</v>
      </c>
      <c r="O19" s="157">
        <v>64</v>
      </c>
      <c r="P19" s="159">
        <v>64.099999999999994</v>
      </c>
      <c r="Q19" s="159">
        <v>64.099999999999994</v>
      </c>
      <c r="R19" s="159">
        <v>64.2</v>
      </c>
    </row>
    <row r="20" spans="1:18">
      <c r="A20" s="318" t="s">
        <v>388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</row>
    <row r="21" spans="1:18" ht="128.25" customHeight="1">
      <c r="A21" s="160" t="s">
        <v>28</v>
      </c>
      <c r="B21" s="160" t="s">
        <v>39</v>
      </c>
      <c r="C21" s="159">
        <v>1</v>
      </c>
      <c r="D21" s="158" t="s">
        <v>387</v>
      </c>
      <c r="E21" s="258" t="s">
        <v>362</v>
      </c>
      <c r="F21" s="157">
        <v>99</v>
      </c>
      <c r="G21" s="157">
        <v>98</v>
      </c>
      <c r="H21" s="157">
        <v>100</v>
      </c>
      <c r="I21" s="159">
        <v>100</v>
      </c>
      <c r="J21" s="159">
        <v>98.4</v>
      </c>
      <c r="K21" s="159">
        <v>98.4</v>
      </c>
      <c r="L21" s="159">
        <v>98.8</v>
      </c>
      <c r="M21" s="258">
        <v>98.4</v>
      </c>
      <c r="N21" s="159">
        <v>98.4</v>
      </c>
      <c r="O21" s="159">
        <v>98.4</v>
      </c>
      <c r="P21" s="159">
        <v>98.4</v>
      </c>
      <c r="Q21" s="159">
        <v>98.4</v>
      </c>
      <c r="R21" s="159">
        <v>98.4</v>
      </c>
    </row>
    <row r="22" spans="1:18" ht="100.5" customHeight="1">
      <c r="A22" s="160" t="s">
        <v>28</v>
      </c>
      <c r="B22" s="160" t="s">
        <v>39</v>
      </c>
      <c r="C22" s="159">
        <v>2</v>
      </c>
      <c r="D22" s="162" t="s">
        <v>386</v>
      </c>
      <c r="E22" s="258" t="s">
        <v>362</v>
      </c>
      <c r="F22" s="159">
        <v>141.5</v>
      </c>
      <c r="G22" s="157">
        <v>141</v>
      </c>
      <c r="H22" s="157">
        <v>31.8</v>
      </c>
      <c r="I22" s="157">
        <v>32</v>
      </c>
      <c r="J22" s="157">
        <v>30</v>
      </c>
      <c r="K22" s="157">
        <v>27</v>
      </c>
      <c r="L22" s="157">
        <v>26.8</v>
      </c>
      <c r="M22" s="156">
        <v>26.7</v>
      </c>
      <c r="N22" s="157">
        <v>24.7</v>
      </c>
      <c r="O22" s="157">
        <v>26</v>
      </c>
      <c r="P22" s="157">
        <v>26</v>
      </c>
      <c r="Q22" s="157">
        <v>26</v>
      </c>
      <c r="R22" s="157">
        <v>26</v>
      </c>
    </row>
    <row r="23" spans="1:18" ht="90.75" customHeight="1">
      <c r="A23" s="160" t="s">
        <v>28</v>
      </c>
      <c r="B23" s="160" t="s">
        <v>39</v>
      </c>
      <c r="C23" s="159">
        <v>3</v>
      </c>
      <c r="D23" s="162" t="s">
        <v>385</v>
      </c>
      <c r="E23" s="258" t="s">
        <v>362</v>
      </c>
      <c r="F23" s="175">
        <v>133.80000000000001</v>
      </c>
      <c r="G23" s="175">
        <v>133</v>
      </c>
      <c r="H23" s="175">
        <v>31.8</v>
      </c>
      <c r="I23" s="175">
        <v>32</v>
      </c>
      <c r="J23" s="175">
        <v>30</v>
      </c>
      <c r="K23" s="175">
        <v>29</v>
      </c>
      <c r="L23" s="175">
        <v>29</v>
      </c>
      <c r="M23" s="176">
        <v>28.7</v>
      </c>
      <c r="N23" s="175">
        <v>28.6</v>
      </c>
      <c r="O23" s="175">
        <v>28</v>
      </c>
      <c r="P23" s="175">
        <v>28</v>
      </c>
      <c r="Q23" s="175">
        <v>28</v>
      </c>
      <c r="R23" s="175">
        <v>28</v>
      </c>
    </row>
    <row r="24" spans="1:18" ht="64.5" customHeight="1">
      <c r="A24" s="160" t="s">
        <v>28</v>
      </c>
      <c r="B24" s="160" t="s">
        <v>39</v>
      </c>
      <c r="C24" s="159">
        <v>4</v>
      </c>
      <c r="D24" s="162" t="s">
        <v>384</v>
      </c>
      <c r="E24" s="258" t="s">
        <v>362</v>
      </c>
      <c r="F24" s="175"/>
      <c r="G24" s="175"/>
      <c r="H24" s="175"/>
      <c r="I24" s="175" t="s">
        <v>359</v>
      </c>
      <c r="J24" s="175" t="s">
        <v>359</v>
      </c>
      <c r="K24" s="175" t="s">
        <v>359</v>
      </c>
      <c r="L24" s="175" t="s">
        <v>359</v>
      </c>
      <c r="M24" s="175" t="s">
        <v>359</v>
      </c>
      <c r="N24" s="175">
        <v>100</v>
      </c>
      <c r="O24" s="175">
        <v>100</v>
      </c>
      <c r="P24" s="175">
        <v>100</v>
      </c>
      <c r="Q24" s="175">
        <v>100</v>
      </c>
      <c r="R24" s="175">
        <v>100</v>
      </c>
    </row>
    <row r="25" spans="1:18" ht="81.75" customHeight="1">
      <c r="A25" s="160" t="s">
        <v>28</v>
      </c>
      <c r="B25" s="160" t="s">
        <v>39</v>
      </c>
      <c r="C25" s="159">
        <v>5</v>
      </c>
      <c r="D25" s="162" t="s">
        <v>416</v>
      </c>
      <c r="E25" s="258" t="s">
        <v>362</v>
      </c>
      <c r="F25" s="175"/>
      <c r="G25" s="175"/>
      <c r="H25" s="175"/>
      <c r="I25" s="175" t="s">
        <v>359</v>
      </c>
      <c r="J25" s="175" t="s">
        <v>359</v>
      </c>
      <c r="K25" s="175" t="s">
        <v>359</v>
      </c>
      <c r="L25" s="175" t="s">
        <v>359</v>
      </c>
      <c r="M25" s="175" t="s">
        <v>359</v>
      </c>
      <c r="N25" s="175">
        <v>34</v>
      </c>
      <c r="O25" s="175" t="s">
        <v>359</v>
      </c>
      <c r="P25" s="175" t="s">
        <v>359</v>
      </c>
      <c r="Q25" s="175" t="s">
        <v>359</v>
      </c>
      <c r="R25" s="175" t="s">
        <v>359</v>
      </c>
    </row>
    <row r="26" spans="1:18" ht="64.5" customHeight="1">
      <c r="A26" s="160" t="s">
        <v>28</v>
      </c>
      <c r="B26" s="160" t="s">
        <v>39</v>
      </c>
      <c r="C26" s="159">
        <v>6</v>
      </c>
      <c r="D26" s="162" t="s">
        <v>417</v>
      </c>
      <c r="E26" s="258" t="s">
        <v>362</v>
      </c>
      <c r="F26" s="175"/>
      <c r="G26" s="175"/>
      <c r="H26" s="175"/>
      <c r="I26" s="175" t="s">
        <v>359</v>
      </c>
      <c r="J26" s="175" t="s">
        <v>359</v>
      </c>
      <c r="K26" s="175" t="s">
        <v>359</v>
      </c>
      <c r="L26" s="175" t="s">
        <v>359</v>
      </c>
      <c r="M26" s="175" t="s">
        <v>359</v>
      </c>
      <c r="N26" s="175">
        <v>52.3</v>
      </c>
      <c r="O26" s="175" t="s">
        <v>359</v>
      </c>
      <c r="P26" s="175" t="s">
        <v>359</v>
      </c>
      <c r="Q26" s="175" t="s">
        <v>359</v>
      </c>
      <c r="R26" s="175" t="s">
        <v>359</v>
      </c>
    </row>
    <row r="27" spans="1:18" ht="63.75" customHeight="1">
      <c r="A27" s="160" t="s">
        <v>28</v>
      </c>
      <c r="B27" s="160" t="s">
        <v>39</v>
      </c>
      <c r="C27" s="159">
        <v>7</v>
      </c>
      <c r="D27" s="162" t="s">
        <v>445</v>
      </c>
      <c r="E27" s="258" t="s">
        <v>362</v>
      </c>
      <c r="F27" s="175"/>
      <c r="G27" s="175"/>
      <c r="H27" s="175"/>
      <c r="I27" s="175" t="s">
        <v>359</v>
      </c>
      <c r="J27" s="175" t="s">
        <v>359</v>
      </c>
      <c r="K27" s="175" t="s">
        <v>359</v>
      </c>
      <c r="L27" s="175" t="s">
        <v>359</v>
      </c>
      <c r="M27" s="175" t="s">
        <v>359</v>
      </c>
      <c r="N27" s="175" t="s">
        <v>359</v>
      </c>
      <c r="O27" s="175">
        <v>5</v>
      </c>
      <c r="P27" s="175">
        <v>5.8</v>
      </c>
      <c r="Q27" s="175">
        <v>5.8</v>
      </c>
      <c r="R27" s="175">
        <v>6.3</v>
      </c>
    </row>
    <row r="28" spans="1:18" ht="171" customHeight="1">
      <c r="A28" s="160" t="s">
        <v>28</v>
      </c>
      <c r="B28" s="160" t="s">
        <v>39</v>
      </c>
      <c r="C28" s="159">
        <v>8</v>
      </c>
      <c r="D28" s="162" t="s">
        <v>446</v>
      </c>
      <c r="E28" s="258" t="s">
        <v>362</v>
      </c>
      <c r="F28" s="175"/>
      <c r="G28" s="175"/>
      <c r="H28" s="175"/>
      <c r="I28" s="175" t="s">
        <v>359</v>
      </c>
      <c r="J28" s="175" t="s">
        <v>359</v>
      </c>
      <c r="K28" s="175" t="s">
        <v>359</v>
      </c>
      <c r="L28" s="175" t="s">
        <v>359</v>
      </c>
      <c r="M28" s="175" t="s">
        <v>359</v>
      </c>
      <c r="N28" s="175" t="s">
        <v>359</v>
      </c>
      <c r="O28" s="175">
        <v>44.6</v>
      </c>
      <c r="P28" s="175">
        <v>47.1</v>
      </c>
      <c r="Q28" s="175">
        <v>49.5</v>
      </c>
      <c r="R28" s="175">
        <v>52.8</v>
      </c>
    </row>
    <row r="29" spans="1:18" ht="157.5" customHeight="1">
      <c r="A29" s="160" t="s">
        <v>28</v>
      </c>
      <c r="B29" s="160" t="s">
        <v>39</v>
      </c>
      <c r="C29" s="159">
        <v>9</v>
      </c>
      <c r="D29" s="162" t="s">
        <v>447</v>
      </c>
      <c r="E29" s="258" t="s">
        <v>362</v>
      </c>
      <c r="F29" s="175"/>
      <c r="G29" s="175"/>
      <c r="H29" s="175"/>
      <c r="I29" s="175" t="s">
        <v>359</v>
      </c>
      <c r="J29" s="175" t="s">
        <v>359</v>
      </c>
      <c r="K29" s="175" t="s">
        <v>359</v>
      </c>
      <c r="L29" s="175" t="s">
        <v>359</v>
      </c>
      <c r="M29" s="175" t="s">
        <v>359</v>
      </c>
      <c r="N29" s="175" t="s">
        <v>359</v>
      </c>
      <c r="O29" s="175">
        <v>15.6</v>
      </c>
      <c r="P29" s="175">
        <v>17.5</v>
      </c>
      <c r="Q29" s="175">
        <v>20.399999999999999</v>
      </c>
      <c r="R29" s="175">
        <v>23.2</v>
      </c>
    </row>
    <row r="30" spans="1:18">
      <c r="A30" s="312" t="s">
        <v>383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4"/>
    </row>
    <row r="31" spans="1:18" ht="47.25">
      <c r="A31" s="160" t="s">
        <v>28</v>
      </c>
      <c r="B31" s="160" t="s">
        <v>58</v>
      </c>
      <c r="C31" s="159">
        <v>1</v>
      </c>
      <c r="D31" s="162" t="s">
        <v>382</v>
      </c>
      <c r="E31" s="174" t="s">
        <v>381</v>
      </c>
      <c r="F31" s="159">
        <v>2.9</v>
      </c>
      <c r="G31" s="159">
        <v>1.9</v>
      </c>
      <c r="H31" s="159">
        <v>0.6</v>
      </c>
      <c r="I31" s="159">
        <v>0.56000000000000005</v>
      </c>
      <c r="J31" s="159">
        <v>0.7</v>
      </c>
      <c r="K31" s="159">
        <v>0.6</v>
      </c>
      <c r="L31" s="159">
        <v>0.6</v>
      </c>
      <c r="M31" s="258">
        <v>0.6</v>
      </c>
      <c r="N31" s="258">
        <v>0.5</v>
      </c>
      <c r="O31" s="159">
        <v>0.7</v>
      </c>
      <c r="P31" s="159">
        <v>0.7</v>
      </c>
      <c r="Q31" s="159">
        <v>0.7</v>
      </c>
      <c r="R31" s="159">
        <v>0.7</v>
      </c>
    </row>
    <row r="32" spans="1:18" ht="87" customHeight="1">
      <c r="A32" s="160" t="s">
        <v>28</v>
      </c>
      <c r="B32" s="160" t="s">
        <v>58</v>
      </c>
      <c r="C32" s="159">
        <v>2</v>
      </c>
      <c r="D32" s="162" t="s">
        <v>380</v>
      </c>
      <c r="E32" s="173" t="s">
        <v>379</v>
      </c>
      <c r="F32" s="159"/>
      <c r="G32" s="159"/>
      <c r="H32" s="159"/>
      <c r="I32" s="164" t="s">
        <v>359</v>
      </c>
      <c r="J32" s="164" t="s">
        <v>359</v>
      </c>
      <c r="K32" s="164" t="s">
        <v>359</v>
      </c>
      <c r="L32" s="164" t="s">
        <v>359</v>
      </c>
      <c r="M32" s="258">
        <v>3572</v>
      </c>
      <c r="N32" s="258">
        <v>2934</v>
      </c>
      <c r="O32" s="159">
        <v>8773</v>
      </c>
      <c r="P32" s="159">
        <v>8797</v>
      </c>
      <c r="Q32" s="159">
        <v>8924</v>
      </c>
      <c r="R32" s="159">
        <v>8884</v>
      </c>
    </row>
    <row r="33" spans="1:18" ht="47.25">
      <c r="A33" s="160" t="s">
        <v>28</v>
      </c>
      <c r="B33" s="160" t="s">
        <v>58</v>
      </c>
      <c r="C33" s="159">
        <v>3</v>
      </c>
      <c r="D33" s="172" t="s">
        <v>378</v>
      </c>
      <c r="E33" s="258" t="s">
        <v>362</v>
      </c>
      <c r="F33" s="157"/>
      <c r="G33" s="157"/>
      <c r="H33" s="157"/>
      <c r="I33" s="164" t="s">
        <v>359</v>
      </c>
      <c r="J33" s="164" t="s">
        <v>359</v>
      </c>
      <c r="K33" s="164">
        <v>19.260000000000002</v>
      </c>
      <c r="L33" s="164" t="s">
        <v>359</v>
      </c>
      <c r="M33" s="165">
        <v>25.8</v>
      </c>
      <c r="N33" s="164">
        <v>30.8</v>
      </c>
      <c r="O33" s="164">
        <v>36.799999999999997</v>
      </c>
      <c r="P33" s="164">
        <v>55.7</v>
      </c>
      <c r="Q33" s="164">
        <v>65.3</v>
      </c>
      <c r="R33" s="164">
        <v>70</v>
      </c>
    </row>
    <row r="34" spans="1:18" ht="46.5" customHeight="1">
      <c r="A34" s="160" t="s">
        <v>28</v>
      </c>
      <c r="B34" s="160" t="s">
        <v>58</v>
      </c>
      <c r="C34" s="159">
        <v>4</v>
      </c>
      <c r="D34" s="162" t="s">
        <v>377</v>
      </c>
      <c r="E34" s="258" t="s">
        <v>362</v>
      </c>
      <c r="F34" s="157"/>
      <c r="G34" s="157"/>
      <c r="H34" s="157"/>
      <c r="I34" s="164" t="s">
        <v>359</v>
      </c>
      <c r="J34" s="164" t="s">
        <v>359</v>
      </c>
      <c r="K34" s="164">
        <v>52.77</v>
      </c>
      <c r="L34" s="164" t="s">
        <v>359</v>
      </c>
      <c r="M34" s="165">
        <v>59.8</v>
      </c>
      <c r="N34" s="164">
        <v>52.8</v>
      </c>
      <c r="O34" s="164">
        <v>67.900000000000006</v>
      </c>
      <c r="P34" s="164">
        <v>69.099999999999994</v>
      </c>
      <c r="Q34" s="164">
        <v>80</v>
      </c>
      <c r="R34" s="164">
        <v>90</v>
      </c>
    </row>
    <row r="35" spans="1:18" ht="46.5" customHeight="1">
      <c r="A35" s="160" t="s">
        <v>28</v>
      </c>
      <c r="B35" s="160" t="s">
        <v>58</v>
      </c>
      <c r="C35" s="159">
        <v>5</v>
      </c>
      <c r="D35" s="162" t="s">
        <v>376</v>
      </c>
      <c r="E35" s="258" t="s">
        <v>375</v>
      </c>
      <c r="F35" s="157"/>
      <c r="G35" s="157"/>
      <c r="H35" s="157"/>
      <c r="I35" s="164" t="s">
        <v>359</v>
      </c>
      <c r="J35" s="164" t="s">
        <v>359</v>
      </c>
      <c r="K35" s="164" t="s">
        <v>359</v>
      </c>
      <c r="L35" s="164" t="s">
        <v>359</v>
      </c>
      <c r="M35" s="164" t="s">
        <v>359</v>
      </c>
      <c r="N35" s="164">
        <v>37.15</v>
      </c>
      <c r="O35" s="164">
        <v>50.1</v>
      </c>
      <c r="P35" s="164">
        <v>50.1</v>
      </c>
      <c r="Q35" s="164">
        <v>50.1</v>
      </c>
      <c r="R35" s="164">
        <v>50.1</v>
      </c>
    </row>
    <row r="36" spans="1:18" ht="15.75" customHeight="1">
      <c r="A36" s="320" t="s">
        <v>374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</row>
    <row r="37" spans="1:18" ht="63" customHeight="1">
      <c r="A37" s="160" t="s">
        <v>28</v>
      </c>
      <c r="B37" s="160" t="s">
        <v>100</v>
      </c>
      <c r="C37" s="159">
        <v>1</v>
      </c>
      <c r="D37" s="158" t="s">
        <v>373</v>
      </c>
      <c r="E37" s="258" t="s">
        <v>372</v>
      </c>
      <c r="F37" s="159">
        <v>22.37</v>
      </c>
      <c r="G37" s="159">
        <v>22.39</v>
      </c>
      <c r="H37" s="159">
        <v>21.57</v>
      </c>
      <c r="I37" s="159">
        <v>21.57</v>
      </c>
      <c r="J37" s="159">
        <v>21.57</v>
      </c>
      <c r="K37" s="159">
        <v>21.57</v>
      </c>
      <c r="L37" s="159">
        <v>22</v>
      </c>
      <c r="M37" s="258">
        <v>22</v>
      </c>
      <c r="N37" s="159">
        <v>22</v>
      </c>
      <c r="O37" s="159">
        <v>22</v>
      </c>
      <c r="P37" s="159">
        <v>22</v>
      </c>
      <c r="Q37" s="159">
        <v>22</v>
      </c>
      <c r="R37" s="159">
        <v>22</v>
      </c>
    </row>
    <row r="38" spans="1:18" ht="55.5" customHeight="1">
      <c r="A38" s="160" t="s">
        <v>28</v>
      </c>
      <c r="B38" s="160" t="s">
        <v>100</v>
      </c>
      <c r="C38" s="159">
        <v>2</v>
      </c>
      <c r="D38" s="171" t="s">
        <v>371</v>
      </c>
      <c r="E38" s="258" t="s">
        <v>362</v>
      </c>
      <c r="F38" s="157">
        <v>68</v>
      </c>
      <c r="G38" s="157">
        <v>64</v>
      </c>
      <c r="H38" s="157">
        <v>47.2</v>
      </c>
      <c r="I38" s="157">
        <v>64</v>
      </c>
      <c r="J38" s="157">
        <v>50</v>
      </c>
      <c r="K38" s="157">
        <v>50</v>
      </c>
      <c r="L38" s="157">
        <v>62.8</v>
      </c>
      <c r="M38" s="156">
        <v>66</v>
      </c>
      <c r="N38" s="157">
        <v>50</v>
      </c>
      <c r="O38" s="157">
        <v>60</v>
      </c>
      <c r="P38" s="157">
        <v>60</v>
      </c>
      <c r="Q38" s="157">
        <v>60</v>
      </c>
      <c r="R38" s="157">
        <v>60</v>
      </c>
    </row>
    <row r="39" spans="1:18" ht="174.75" customHeight="1">
      <c r="A39" s="160" t="s">
        <v>28</v>
      </c>
      <c r="B39" s="160" t="s">
        <v>100</v>
      </c>
      <c r="C39" s="159">
        <v>3</v>
      </c>
      <c r="D39" s="162" t="s">
        <v>370</v>
      </c>
      <c r="E39" s="258" t="s">
        <v>362</v>
      </c>
      <c r="F39" s="157">
        <v>0</v>
      </c>
      <c r="G39" s="157">
        <v>0</v>
      </c>
      <c r="H39" s="157">
        <v>2.1</v>
      </c>
      <c r="I39" s="156">
        <v>1</v>
      </c>
      <c r="J39" s="170">
        <v>4.17</v>
      </c>
      <c r="K39" s="170">
        <v>4.17</v>
      </c>
      <c r="L39" s="156">
        <v>0</v>
      </c>
      <c r="M39" s="156">
        <v>0</v>
      </c>
      <c r="N39" s="156">
        <v>0</v>
      </c>
      <c r="O39" s="156">
        <v>0</v>
      </c>
      <c r="P39" s="156">
        <v>0</v>
      </c>
      <c r="Q39" s="156">
        <v>0</v>
      </c>
      <c r="R39" s="156">
        <v>0</v>
      </c>
    </row>
    <row r="40" spans="1:18" ht="84.75" customHeight="1">
      <c r="A40" s="160" t="s">
        <v>28</v>
      </c>
      <c r="B40" s="160" t="s">
        <v>100</v>
      </c>
      <c r="C40" s="159">
        <v>4</v>
      </c>
      <c r="D40" s="162" t="s">
        <v>448</v>
      </c>
      <c r="E40" s="258" t="s">
        <v>369</v>
      </c>
      <c r="F40" s="157"/>
      <c r="G40" s="157"/>
      <c r="H40" s="157">
        <v>42</v>
      </c>
      <c r="I40" s="157">
        <v>44</v>
      </c>
      <c r="J40" s="157">
        <v>42</v>
      </c>
      <c r="K40" s="157">
        <v>42</v>
      </c>
      <c r="L40" s="157">
        <v>42</v>
      </c>
      <c r="M40" s="156">
        <v>42</v>
      </c>
      <c r="N40" s="157">
        <v>25</v>
      </c>
      <c r="O40" s="157">
        <v>40</v>
      </c>
      <c r="P40" s="157">
        <v>40</v>
      </c>
      <c r="Q40" s="157">
        <v>40</v>
      </c>
      <c r="R40" s="157">
        <v>40</v>
      </c>
    </row>
    <row r="41" spans="1:18" ht="114" customHeight="1">
      <c r="A41" s="160" t="s">
        <v>28</v>
      </c>
      <c r="B41" s="160" t="s">
        <v>100</v>
      </c>
      <c r="C41" s="159">
        <v>5</v>
      </c>
      <c r="D41" s="162" t="s">
        <v>368</v>
      </c>
      <c r="E41" s="258" t="s">
        <v>362</v>
      </c>
      <c r="F41" s="157"/>
      <c r="G41" s="157"/>
      <c r="H41" s="157" t="s">
        <v>359</v>
      </c>
      <c r="I41" s="157" t="s">
        <v>359</v>
      </c>
      <c r="J41" s="157">
        <v>0.4</v>
      </c>
      <c r="K41" s="157">
        <v>0.4</v>
      </c>
      <c r="L41" s="157">
        <v>3</v>
      </c>
      <c r="M41" s="170">
        <v>0.36</v>
      </c>
      <c r="N41" s="157">
        <v>0.4</v>
      </c>
      <c r="O41" s="169">
        <v>0.45</v>
      </c>
      <c r="P41" s="157">
        <v>0.5</v>
      </c>
      <c r="Q41" s="169">
        <v>0.55000000000000004</v>
      </c>
      <c r="R41" s="157">
        <v>0.6</v>
      </c>
    </row>
    <row r="42" spans="1:18" ht="71.25" customHeight="1">
      <c r="A42" s="168" t="s">
        <v>28</v>
      </c>
      <c r="B42" s="168" t="s">
        <v>100</v>
      </c>
      <c r="C42" s="167">
        <v>6</v>
      </c>
      <c r="D42" s="166" t="s">
        <v>367</v>
      </c>
      <c r="E42" s="258" t="s">
        <v>362</v>
      </c>
      <c r="F42" s="157"/>
      <c r="G42" s="157"/>
      <c r="H42" s="157">
        <v>2.6</v>
      </c>
      <c r="I42" s="164">
        <v>5</v>
      </c>
      <c r="J42" s="164">
        <v>7</v>
      </c>
      <c r="K42" s="164">
        <v>8.9499999999999993</v>
      </c>
      <c r="L42" s="164">
        <v>14</v>
      </c>
      <c r="M42" s="165">
        <v>23.64</v>
      </c>
      <c r="N42" s="164">
        <v>26.3</v>
      </c>
      <c r="O42" s="164">
        <v>13.6</v>
      </c>
      <c r="P42" s="164">
        <v>15.4</v>
      </c>
      <c r="Q42" s="164">
        <v>17.2</v>
      </c>
      <c r="R42" s="164">
        <v>19.5</v>
      </c>
    </row>
    <row r="43" spans="1:18" ht="19.5" customHeight="1">
      <c r="A43" s="318" t="s">
        <v>366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</row>
    <row r="44" spans="1:18" ht="87.75" customHeight="1">
      <c r="A44" s="161" t="s">
        <v>28</v>
      </c>
      <c r="B44" s="160" t="s">
        <v>137</v>
      </c>
      <c r="C44" s="160" t="s">
        <v>39</v>
      </c>
      <c r="D44" s="163" t="s">
        <v>365</v>
      </c>
      <c r="E44" s="258" t="s">
        <v>362</v>
      </c>
      <c r="F44" s="157"/>
      <c r="G44" s="157"/>
      <c r="H44" s="157">
        <v>100</v>
      </c>
      <c r="I44" s="156">
        <v>100</v>
      </c>
      <c r="J44" s="156">
        <v>100</v>
      </c>
      <c r="K44" s="156">
        <v>100</v>
      </c>
      <c r="L44" s="156">
        <v>100</v>
      </c>
      <c r="M44" s="156">
        <v>100</v>
      </c>
      <c r="N44" s="156">
        <v>100</v>
      </c>
      <c r="O44" s="156">
        <v>100</v>
      </c>
      <c r="P44" s="156">
        <v>100</v>
      </c>
      <c r="Q44" s="156">
        <v>100</v>
      </c>
      <c r="R44" s="156">
        <v>100</v>
      </c>
    </row>
    <row r="45" spans="1:18" ht="31.5">
      <c r="A45" s="160" t="s">
        <v>28</v>
      </c>
      <c r="B45" s="160" t="s">
        <v>137</v>
      </c>
      <c r="C45" s="159">
        <v>2</v>
      </c>
      <c r="D45" s="158" t="s">
        <v>364</v>
      </c>
      <c r="E45" s="258" t="s">
        <v>362</v>
      </c>
      <c r="F45" s="157"/>
      <c r="G45" s="157"/>
      <c r="H45" s="157">
        <v>99.6</v>
      </c>
      <c r="I45" s="156">
        <v>94.7</v>
      </c>
      <c r="J45" s="156" t="s">
        <v>363</v>
      </c>
      <c r="K45" s="156" t="s">
        <v>363</v>
      </c>
      <c r="L45" s="156" t="s">
        <v>363</v>
      </c>
      <c r="M45" s="156" t="s">
        <v>363</v>
      </c>
      <c r="N45" s="156" t="s">
        <v>363</v>
      </c>
      <c r="O45" s="156" t="s">
        <v>363</v>
      </c>
      <c r="P45" s="156" t="s">
        <v>363</v>
      </c>
      <c r="Q45" s="156" t="s">
        <v>363</v>
      </c>
      <c r="R45" s="156" t="s">
        <v>363</v>
      </c>
    </row>
    <row r="46" spans="1:18" ht="94.5" hidden="1">
      <c r="A46" s="160" t="s">
        <v>28</v>
      </c>
      <c r="B46" s="160" t="s">
        <v>137</v>
      </c>
      <c r="C46" s="159">
        <v>6</v>
      </c>
      <c r="D46" s="158" t="s">
        <v>361</v>
      </c>
      <c r="E46" s="258" t="s">
        <v>360</v>
      </c>
      <c r="F46" s="157"/>
      <c r="G46" s="157"/>
      <c r="H46" s="157" t="s">
        <v>359</v>
      </c>
      <c r="I46" s="156" t="s">
        <v>359</v>
      </c>
      <c r="J46" s="156" t="s">
        <v>359</v>
      </c>
      <c r="K46" s="156" t="s">
        <v>359</v>
      </c>
      <c r="L46" s="156">
        <v>1</v>
      </c>
      <c r="M46" s="156" t="s">
        <v>359</v>
      </c>
      <c r="N46" s="156" t="s">
        <v>359</v>
      </c>
      <c r="O46" s="156" t="s">
        <v>359</v>
      </c>
      <c r="P46" s="155"/>
      <c r="Q46" s="155"/>
      <c r="R46" s="155"/>
    </row>
    <row r="47" spans="1:18">
      <c r="A47" s="315" t="s">
        <v>358</v>
      </c>
      <c r="B47" s="315"/>
      <c r="C47" s="315"/>
      <c r="D47" s="315"/>
    </row>
    <row r="48" spans="1:18">
      <c r="A48" s="154"/>
      <c r="B48" s="154"/>
      <c r="C48" s="154"/>
      <c r="D48" s="154"/>
    </row>
    <row r="49" spans="1:18">
      <c r="A49" s="178" t="s">
        <v>449</v>
      </c>
      <c r="B49" s="178"/>
      <c r="C49" s="178"/>
      <c r="D49" s="178"/>
    </row>
    <row r="50" spans="1:18" ht="21" customHeight="1">
      <c r="A50" s="311" t="s">
        <v>357</v>
      </c>
      <c r="B50" s="311"/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</row>
    <row r="51" spans="1:18">
      <c r="R51" s="153" t="s">
        <v>356</v>
      </c>
    </row>
  </sheetData>
  <mergeCells count="22">
    <mergeCell ref="E13:E15"/>
    <mergeCell ref="F13:R13"/>
    <mergeCell ref="A50:R50"/>
    <mergeCell ref="A30:R30"/>
    <mergeCell ref="A47:D47"/>
    <mergeCell ref="A16:R16"/>
    <mergeCell ref="A20:R20"/>
    <mergeCell ref="A36:R36"/>
    <mergeCell ref="A43:R43"/>
    <mergeCell ref="A13:B14"/>
    <mergeCell ref="C13:C15"/>
    <mergeCell ref="D13:D15"/>
    <mergeCell ref="P1:R1"/>
    <mergeCell ref="P2:R2"/>
    <mergeCell ref="P4:R4"/>
    <mergeCell ref="P5:R5"/>
    <mergeCell ref="A7:R7"/>
    <mergeCell ref="E9:O9"/>
    <mergeCell ref="A10:B10"/>
    <mergeCell ref="E10:O10"/>
    <mergeCell ref="E11:O11"/>
    <mergeCell ref="E12:O12"/>
  </mergeCells>
  <printOptions horizontalCentered="1"/>
  <pageMargins left="0.27559055118110237" right="0.11811023622047245" top="0.35433070866141736" bottom="0.11811023622047245" header="0.15748031496062992" footer="0.11811023622047245"/>
  <pageSetup paperSize="9" scale="62" fitToHeight="3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Q85"/>
  <sheetViews>
    <sheetView showZeros="0" topLeftCell="B1" zoomScale="87" zoomScaleNormal="87" workbookViewId="0">
      <selection activeCell="O1" sqref="O1:P6"/>
    </sheetView>
  </sheetViews>
  <sheetFormatPr defaultRowHeight="15"/>
  <cols>
    <col min="1" max="1" width="6.28515625" style="120" customWidth="1"/>
    <col min="2" max="2" width="6.7109375" style="120" customWidth="1"/>
    <col min="3" max="3" width="4.85546875" style="120" customWidth="1"/>
    <col min="4" max="4" width="24.7109375" style="120" customWidth="1"/>
    <col min="5" max="5" width="18.140625" style="120" customWidth="1"/>
    <col min="6" max="7" width="9.140625" style="120" hidden="1" customWidth="1"/>
    <col min="8" max="11" width="10.28515625" style="120" hidden="1" customWidth="1"/>
    <col min="12" max="12" width="14.140625" style="257" customWidth="1"/>
    <col min="13" max="15" width="11.28515625" style="120" customWidth="1"/>
    <col min="16" max="16" width="30" style="120" customWidth="1"/>
    <col min="17" max="17" width="18.140625" style="120" customWidth="1"/>
    <col min="18" max="16384" width="9.140625" style="120"/>
  </cols>
  <sheetData>
    <row r="1" spans="1:17">
      <c r="A1" s="266"/>
      <c r="B1" s="266"/>
      <c r="C1" s="266"/>
      <c r="D1" s="76"/>
      <c r="E1" s="76"/>
      <c r="F1" s="266"/>
      <c r="G1" s="266"/>
      <c r="H1" s="90"/>
      <c r="I1" s="90"/>
      <c r="J1" s="90"/>
      <c r="K1" s="76"/>
      <c r="L1" s="267"/>
      <c r="M1" s="76"/>
      <c r="N1" s="76"/>
      <c r="O1" s="334" t="s">
        <v>152</v>
      </c>
      <c r="P1" s="334"/>
    </row>
    <row r="2" spans="1:17" ht="42.75" customHeight="1">
      <c r="A2" s="266"/>
      <c r="B2" s="266"/>
      <c r="C2" s="266"/>
      <c r="D2" s="76"/>
      <c r="E2" s="76"/>
      <c r="F2" s="266"/>
      <c r="G2" s="266"/>
      <c r="H2" s="90"/>
      <c r="I2" s="90"/>
      <c r="J2" s="90"/>
      <c r="K2" s="91"/>
      <c r="L2" s="272"/>
      <c r="M2" s="91"/>
      <c r="N2" s="91"/>
      <c r="O2" s="346" t="s">
        <v>351</v>
      </c>
      <c r="P2" s="346"/>
    </row>
    <row r="3" spans="1:17">
      <c r="A3" s="266"/>
      <c r="B3" s="266"/>
      <c r="C3" s="266"/>
      <c r="D3" s="76"/>
      <c r="E3" s="76"/>
      <c r="F3" s="266"/>
      <c r="G3" s="266"/>
      <c r="H3" s="90"/>
      <c r="I3" s="90"/>
      <c r="J3" s="90"/>
      <c r="K3" s="90"/>
      <c r="L3" s="255"/>
      <c r="M3" s="90"/>
      <c r="N3" s="90"/>
      <c r="O3" s="90"/>
      <c r="P3" s="76"/>
    </row>
    <row r="4" spans="1:17">
      <c r="A4" s="266"/>
      <c r="B4" s="266"/>
      <c r="C4" s="266"/>
      <c r="D4" s="76"/>
      <c r="E4" s="76"/>
      <c r="F4" s="266"/>
      <c r="G4" s="266"/>
      <c r="H4" s="90"/>
      <c r="I4" s="90"/>
      <c r="J4" s="90"/>
      <c r="K4" s="90"/>
      <c r="L4" s="255"/>
      <c r="M4" s="90"/>
      <c r="N4" s="90"/>
      <c r="O4" s="90"/>
      <c r="P4" s="76"/>
    </row>
    <row r="5" spans="1:17">
      <c r="A5" s="121"/>
      <c r="B5" s="121"/>
      <c r="C5" s="121"/>
      <c r="D5" s="76"/>
      <c r="E5" s="76"/>
      <c r="F5" s="266"/>
      <c r="G5" s="266"/>
      <c r="H5" s="90"/>
      <c r="I5" s="90"/>
      <c r="J5" s="90"/>
      <c r="K5" s="76"/>
      <c r="L5" s="267"/>
      <c r="M5" s="76"/>
      <c r="N5" s="76"/>
      <c r="O5" s="337" t="s">
        <v>256</v>
      </c>
      <c r="P5" s="337"/>
    </row>
    <row r="6" spans="1:17" ht="57" customHeight="1">
      <c r="A6" s="121"/>
      <c r="B6" s="121"/>
      <c r="C6" s="121"/>
      <c r="D6" s="76"/>
      <c r="E6" s="76"/>
      <c r="F6" s="266"/>
      <c r="G6" s="266"/>
      <c r="H6" s="90"/>
      <c r="I6" s="90"/>
      <c r="J6" s="90"/>
      <c r="K6" s="91"/>
      <c r="L6" s="272"/>
      <c r="M6" s="91"/>
      <c r="N6" s="91"/>
      <c r="O6" s="347" t="s">
        <v>182</v>
      </c>
      <c r="P6" s="347"/>
    </row>
    <row r="7" spans="1:17">
      <c r="A7" s="121"/>
      <c r="B7" s="121"/>
      <c r="C7" s="121"/>
      <c r="D7" s="76"/>
      <c r="E7" s="266"/>
      <c r="F7" s="266"/>
      <c r="G7" s="266"/>
      <c r="H7" s="90"/>
      <c r="I7" s="90"/>
      <c r="J7" s="90"/>
      <c r="K7" s="90"/>
      <c r="L7" s="255"/>
      <c r="M7" s="90"/>
      <c r="N7" s="90"/>
      <c r="O7" s="90"/>
      <c r="P7" s="266"/>
    </row>
    <row r="8" spans="1:17">
      <c r="A8" s="121"/>
      <c r="B8" s="121"/>
      <c r="C8" s="121"/>
      <c r="D8" s="76"/>
      <c r="E8" s="266"/>
      <c r="F8" s="266"/>
      <c r="G8" s="266"/>
      <c r="H8" s="90"/>
      <c r="I8" s="90"/>
      <c r="J8" s="90"/>
      <c r="K8" s="90"/>
      <c r="L8" s="255"/>
      <c r="M8" s="90"/>
      <c r="N8" s="90"/>
      <c r="O8" s="90"/>
      <c r="P8" s="266"/>
    </row>
    <row r="9" spans="1:17">
      <c r="A9" s="346" t="s">
        <v>257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</row>
    <row r="10" spans="1:17">
      <c r="A10" s="121"/>
      <c r="B10" s="121"/>
      <c r="C10" s="121"/>
      <c r="D10" s="76"/>
      <c r="E10" s="266"/>
      <c r="F10" s="266"/>
      <c r="G10" s="266"/>
      <c r="H10" s="90"/>
      <c r="I10" s="90"/>
      <c r="J10" s="90"/>
      <c r="K10" s="90"/>
      <c r="L10" s="255"/>
      <c r="M10" s="90"/>
      <c r="N10" s="90"/>
      <c r="O10" s="90"/>
      <c r="P10" s="266"/>
    </row>
    <row r="11" spans="1:17">
      <c r="A11" s="335" t="s">
        <v>154</v>
      </c>
      <c r="B11" s="335"/>
      <c r="C11" s="335"/>
      <c r="D11" s="335"/>
      <c r="E11" s="336" t="s">
        <v>184</v>
      </c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</row>
    <row r="12" spans="1:17">
      <c r="A12" s="121"/>
      <c r="B12" s="121"/>
      <c r="C12" s="121"/>
      <c r="D12" s="76"/>
      <c r="E12" s="337" t="s">
        <v>1</v>
      </c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</row>
    <row r="13" spans="1:17">
      <c r="A13" s="76" t="s">
        <v>2</v>
      </c>
      <c r="B13" s="76"/>
      <c r="C13" s="76"/>
      <c r="D13" s="76"/>
      <c r="E13" s="336" t="s">
        <v>31</v>
      </c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</row>
    <row r="14" spans="1:17">
      <c r="A14" s="262"/>
      <c r="B14" s="262"/>
      <c r="C14" s="262"/>
      <c r="D14" s="262"/>
      <c r="E14" s="334" t="s">
        <v>3</v>
      </c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</row>
    <row r="15" spans="1:17">
      <c r="A15" s="121"/>
      <c r="B15" s="121"/>
      <c r="C15" s="121"/>
      <c r="D15" s="76"/>
      <c r="E15" s="266"/>
      <c r="F15" s="213"/>
      <c r="G15" s="213"/>
      <c r="H15" s="92"/>
      <c r="I15" s="92"/>
      <c r="J15" s="92"/>
      <c r="K15" s="92"/>
      <c r="L15" s="92"/>
      <c r="M15" s="92"/>
      <c r="N15" s="92"/>
      <c r="O15" s="92"/>
      <c r="P15" s="93"/>
    </row>
    <row r="16" spans="1:17" ht="18.75" customHeight="1">
      <c r="A16" s="338" t="s">
        <v>4</v>
      </c>
      <c r="B16" s="338"/>
      <c r="C16" s="338" t="s">
        <v>258</v>
      </c>
      <c r="D16" s="338" t="s">
        <v>259</v>
      </c>
      <c r="E16" s="338" t="s">
        <v>160</v>
      </c>
      <c r="F16" s="343" t="s">
        <v>355</v>
      </c>
      <c r="G16" s="343"/>
      <c r="H16" s="343"/>
      <c r="I16" s="343"/>
      <c r="J16" s="343"/>
      <c r="K16" s="343"/>
      <c r="L16" s="343"/>
      <c r="M16" s="343"/>
      <c r="N16" s="343"/>
      <c r="O16" s="343"/>
      <c r="P16" s="340" t="s">
        <v>260</v>
      </c>
      <c r="Q16" s="322" t="s">
        <v>425</v>
      </c>
    </row>
    <row r="17" spans="1:17" ht="21.75" customHeight="1">
      <c r="A17" s="339"/>
      <c r="B17" s="339"/>
      <c r="C17" s="339"/>
      <c r="D17" s="339"/>
      <c r="E17" s="339"/>
      <c r="F17" s="329" t="s">
        <v>18</v>
      </c>
      <c r="G17" s="344" t="s">
        <v>19</v>
      </c>
      <c r="H17" s="327" t="s">
        <v>20</v>
      </c>
      <c r="I17" s="327" t="s">
        <v>21</v>
      </c>
      <c r="J17" s="327" t="s">
        <v>22</v>
      </c>
      <c r="K17" s="327" t="s">
        <v>23</v>
      </c>
      <c r="L17" s="327" t="s">
        <v>24</v>
      </c>
      <c r="M17" s="327" t="s">
        <v>25</v>
      </c>
      <c r="N17" s="327" t="s">
        <v>26</v>
      </c>
      <c r="O17" s="327" t="s">
        <v>27</v>
      </c>
      <c r="P17" s="341"/>
      <c r="Q17" s="323"/>
    </row>
    <row r="18" spans="1:17" ht="42.75" customHeight="1">
      <c r="A18" s="268" t="s">
        <v>9</v>
      </c>
      <c r="B18" s="268" t="s">
        <v>10</v>
      </c>
      <c r="C18" s="338"/>
      <c r="D18" s="338"/>
      <c r="E18" s="338"/>
      <c r="F18" s="330"/>
      <c r="G18" s="345"/>
      <c r="H18" s="328"/>
      <c r="I18" s="328"/>
      <c r="J18" s="328"/>
      <c r="K18" s="328"/>
      <c r="L18" s="328"/>
      <c r="M18" s="328"/>
      <c r="N18" s="328"/>
      <c r="O18" s="328"/>
      <c r="P18" s="342"/>
      <c r="Q18" s="324"/>
    </row>
    <row r="19" spans="1:17">
      <c r="A19" s="122" t="s">
        <v>28</v>
      </c>
      <c r="B19" s="81" t="s">
        <v>39</v>
      </c>
      <c r="C19" s="268"/>
      <c r="D19" s="331" t="s">
        <v>261</v>
      </c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2"/>
      <c r="Q19" s="252"/>
    </row>
    <row r="20" spans="1:17" ht="63.75">
      <c r="A20" s="122" t="s">
        <v>28</v>
      </c>
      <c r="B20" s="81" t="s">
        <v>39</v>
      </c>
      <c r="C20" s="81" t="s">
        <v>39</v>
      </c>
      <c r="D20" s="87" t="s">
        <v>262</v>
      </c>
      <c r="E20" s="135" t="s">
        <v>263</v>
      </c>
      <c r="F20" s="102">
        <v>574983.19999999995</v>
      </c>
      <c r="G20" s="102">
        <v>620406.69999999995</v>
      </c>
      <c r="H20" s="103">
        <v>652511.19999999995</v>
      </c>
      <c r="I20" s="104">
        <v>665332.4</v>
      </c>
      <c r="J20" s="103">
        <v>660228</v>
      </c>
      <c r="K20" s="103">
        <v>647023.5</v>
      </c>
      <c r="L20" s="103">
        <v>648528</v>
      </c>
      <c r="M20" s="103">
        <v>652500</v>
      </c>
      <c r="N20" s="103">
        <v>652500</v>
      </c>
      <c r="O20" s="103">
        <f>N20*0.992</f>
        <v>647280</v>
      </c>
      <c r="P20" s="265" t="s">
        <v>264</v>
      </c>
      <c r="Q20" s="252"/>
    </row>
    <row r="21" spans="1:17" ht="51">
      <c r="A21" s="122" t="s">
        <v>28</v>
      </c>
      <c r="B21" s="81" t="s">
        <v>39</v>
      </c>
      <c r="C21" s="81" t="s">
        <v>58</v>
      </c>
      <c r="D21" s="87" t="s">
        <v>265</v>
      </c>
      <c r="E21" s="135" t="s">
        <v>263</v>
      </c>
      <c r="F21" s="102">
        <v>92023.9</v>
      </c>
      <c r="G21" s="102">
        <v>81987.899999999994</v>
      </c>
      <c r="H21" s="103">
        <v>70626.8</v>
      </c>
      <c r="I21" s="103">
        <v>60570.400000000001</v>
      </c>
      <c r="J21" s="103">
        <v>51212.3</v>
      </c>
      <c r="K21" s="103">
        <v>42501.4</v>
      </c>
      <c r="L21" s="256">
        <v>37204.199999999997</v>
      </c>
      <c r="M21" s="103">
        <v>37204.199999999997</v>
      </c>
      <c r="N21" s="103">
        <v>37204.199999999997</v>
      </c>
      <c r="O21" s="103">
        <f t="shared" ref="O21:O42" si="0">N21*0.992</f>
        <v>36906.566399999996</v>
      </c>
      <c r="P21" s="265" t="s">
        <v>264</v>
      </c>
      <c r="Q21" s="252"/>
    </row>
    <row r="22" spans="1:17" ht="127.5">
      <c r="A22" s="122" t="s">
        <v>28</v>
      </c>
      <c r="B22" s="81" t="s">
        <v>39</v>
      </c>
      <c r="C22" s="81" t="s">
        <v>100</v>
      </c>
      <c r="D22" s="87" t="s">
        <v>266</v>
      </c>
      <c r="E22" s="135" t="s">
        <v>263</v>
      </c>
      <c r="F22" s="108">
        <v>13559.9</v>
      </c>
      <c r="G22" s="108">
        <v>9016</v>
      </c>
      <c r="H22" s="109">
        <v>12938.5</v>
      </c>
      <c r="I22" s="109">
        <v>8194.7000000000007</v>
      </c>
      <c r="J22" s="103">
        <v>7766.9</v>
      </c>
      <c r="K22" s="103">
        <v>7166.7</v>
      </c>
      <c r="L22" s="256">
        <v>6815.2</v>
      </c>
      <c r="M22" s="103">
        <v>6815.2</v>
      </c>
      <c r="N22" s="103">
        <v>6815.2</v>
      </c>
      <c r="O22" s="103">
        <f t="shared" si="0"/>
        <v>6760.6783999999998</v>
      </c>
      <c r="P22" s="265" t="s">
        <v>264</v>
      </c>
      <c r="Q22" s="252"/>
    </row>
    <row r="23" spans="1:17" ht="89.25">
      <c r="A23" s="122" t="s">
        <v>28</v>
      </c>
      <c r="B23" s="81" t="s">
        <v>39</v>
      </c>
      <c r="C23" s="81" t="s">
        <v>137</v>
      </c>
      <c r="D23" s="87" t="s">
        <v>267</v>
      </c>
      <c r="E23" s="135" t="s">
        <v>263</v>
      </c>
      <c r="F23" s="108">
        <v>1270080</v>
      </c>
      <c r="G23" s="108">
        <v>1385484.3</v>
      </c>
      <c r="H23" s="109">
        <v>1416168</v>
      </c>
      <c r="I23" s="109">
        <v>1477840.9</v>
      </c>
      <c r="J23" s="103">
        <v>1570798.3</v>
      </c>
      <c r="K23" s="103">
        <v>1615107.3</v>
      </c>
      <c r="L23" s="256">
        <v>1683566.9</v>
      </c>
      <c r="M23" s="103">
        <v>1717238.1</v>
      </c>
      <c r="N23" s="103">
        <v>1717238.1</v>
      </c>
      <c r="O23" s="103">
        <f t="shared" si="0"/>
        <v>1703500.1952000002</v>
      </c>
      <c r="P23" s="265" t="s">
        <v>264</v>
      </c>
      <c r="Q23" s="252"/>
    </row>
    <row r="24" spans="1:17" ht="102">
      <c r="A24" s="122" t="s">
        <v>28</v>
      </c>
      <c r="B24" s="81" t="s">
        <v>39</v>
      </c>
      <c r="C24" s="81" t="s">
        <v>322</v>
      </c>
      <c r="D24" s="87" t="s">
        <v>268</v>
      </c>
      <c r="E24" s="135" t="s">
        <v>263</v>
      </c>
      <c r="F24" s="108">
        <v>9163.9</v>
      </c>
      <c r="G24" s="108">
        <v>13642.3</v>
      </c>
      <c r="H24" s="109">
        <v>8455</v>
      </c>
      <c r="I24" s="104">
        <v>12466.8</v>
      </c>
      <c r="J24" s="103">
        <v>12686.1</v>
      </c>
      <c r="K24" s="103">
        <v>12489.5</v>
      </c>
      <c r="L24" s="256">
        <v>13111.5</v>
      </c>
      <c r="M24" s="103">
        <v>13373.2</v>
      </c>
      <c r="N24" s="103">
        <v>13373.2</v>
      </c>
      <c r="O24" s="103">
        <f t="shared" si="0"/>
        <v>13266.214400000001</v>
      </c>
      <c r="P24" s="265" t="s">
        <v>264</v>
      </c>
      <c r="Q24" s="252"/>
    </row>
    <row r="25" spans="1:17" ht="51">
      <c r="A25" s="122" t="s">
        <v>28</v>
      </c>
      <c r="B25" s="81" t="s">
        <v>39</v>
      </c>
      <c r="C25" s="81" t="s">
        <v>323</v>
      </c>
      <c r="D25" s="87" t="s">
        <v>269</v>
      </c>
      <c r="E25" s="135" t="s">
        <v>270</v>
      </c>
      <c r="F25" s="108">
        <v>1281151.5</v>
      </c>
      <c r="G25" s="108">
        <v>1286361.5</v>
      </c>
      <c r="H25" s="109"/>
      <c r="I25" s="109">
        <v>1342579.2</v>
      </c>
      <c r="J25" s="103">
        <v>1442331.8</v>
      </c>
      <c r="K25" s="103">
        <v>1505836.6</v>
      </c>
      <c r="L25" s="103">
        <v>1093222.5</v>
      </c>
      <c r="M25" s="103">
        <v>1092909</v>
      </c>
      <c r="N25" s="103">
        <v>1092909</v>
      </c>
      <c r="O25" s="103">
        <f t="shared" si="0"/>
        <v>1084165.7279999999</v>
      </c>
      <c r="P25" s="265" t="s">
        <v>264</v>
      </c>
      <c r="Q25" s="252"/>
    </row>
    <row r="26" spans="1:17" ht="63.75">
      <c r="A26" s="122" t="s">
        <v>28</v>
      </c>
      <c r="B26" s="81" t="s">
        <v>39</v>
      </c>
      <c r="C26" s="81" t="s">
        <v>324</v>
      </c>
      <c r="D26" s="87" t="s">
        <v>271</v>
      </c>
      <c r="E26" s="135" t="s">
        <v>270</v>
      </c>
      <c r="F26" s="108">
        <v>54458.1</v>
      </c>
      <c r="G26" s="108">
        <v>54035.199999999997</v>
      </c>
      <c r="H26" s="109">
        <v>57838.1</v>
      </c>
      <c r="I26" s="109">
        <v>60422.400000000001</v>
      </c>
      <c r="J26" s="103">
        <v>63723.5</v>
      </c>
      <c r="K26" s="103">
        <v>67913.399999999994</v>
      </c>
      <c r="L26" s="103">
        <v>70245.600000000006</v>
      </c>
      <c r="M26" s="103">
        <v>73097.2</v>
      </c>
      <c r="N26" s="103">
        <v>76061.2</v>
      </c>
      <c r="O26" s="103">
        <f t="shared" si="0"/>
        <v>75452.710399999996</v>
      </c>
      <c r="P26" s="265" t="s">
        <v>264</v>
      </c>
      <c r="Q26" s="252"/>
    </row>
    <row r="27" spans="1:17" ht="114.75">
      <c r="A27" s="122" t="s">
        <v>28</v>
      </c>
      <c r="B27" s="81" t="s">
        <v>39</v>
      </c>
      <c r="C27" s="81" t="s">
        <v>325</v>
      </c>
      <c r="D27" s="294" t="s">
        <v>440</v>
      </c>
      <c r="E27" s="135" t="s">
        <v>263</v>
      </c>
      <c r="F27" s="108">
        <v>7758</v>
      </c>
      <c r="G27" s="108">
        <v>5851.3</v>
      </c>
      <c r="H27" s="109">
        <v>6320.2</v>
      </c>
      <c r="I27" s="109">
        <v>6268.5</v>
      </c>
      <c r="J27" s="103">
        <v>6806.4</v>
      </c>
      <c r="K27" s="103">
        <v>8985.5</v>
      </c>
      <c r="L27" s="256">
        <v>7585.6</v>
      </c>
      <c r="M27" s="103">
        <v>6896</v>
      </c>
      <c r="N27" s="103">
        <v>6896</v>
      </c>
      <c r="O27" s="103">
        <f t="shared" si="0"/>
        <v>6840.8320000000003</v>
      </c>
      <c r="P27" s="265" t="s">
        <v>264</v>
      </c>
      <c r="Q27" s="252"/>
    </row>
    <row r="28" spans="1:17" ht="102">
      <c r="A28" s="122" t="s">
        <v>28</v>
      </c>
      <c r="B28" s="122" t="s">
        <v>39</v>
      </c>
      <c r="C28" s="81" t="s">
        <v>326</v>
      </c>
      <c r="D28" s="87" t="s">
        <v>272</v>
      </c>
      <c r="E28" s="135" t="s">
        <v>263</v>
      </c>
      <c r="F28" s="108">
        <v>19472.900000000001</v>
      </c>
      <c r="G28" s="108">
        <v>16537.400000000001</v>
      </c>
      <c r="H28" s="109">
        <v>14509.8</v>
      </c>
      <c r="I28" s="109">
        <v>14969.4</v>
      </c>
      <c r="J28" s="103">
        <v>15081.8</v>
      </c>
      <c r="K28" s="103">
        <v>16533.8</v>
      </c>
      <c r="L28" s="256">
        <v>16627.099999999999</v>
      </c>
      <c r="M28" s="103">
        <v>17141.3</v>
      </c>
      <c r="N28" s="103">
        <v>17141.3</v>
      </c>
      <c r="O28" s="103">
        <f t="shared" si="0"/>
        <v>17004.169599999997</v>
      </c>
      <c r="P28" s="265" t="s">
        <v>273</v>
      </c>
      <c r="Q28" s="252"/>
    </row>
    <row r="29" spans="1:17" ht="102">
      <c r="A29" s="122" t="s">
        <v>28</v>
      </c>
      <c r="B29" s="81" t="s">
        <v>39</v>
      </c>
      <c r="C29" s="81" t="s">
        <v>65</v>
      </c>
      <c r="D29" s="87" t="s">
        <v>274</v>
      </c>
      <c r="E29" s="135" t="s">
        <v>263</v>
      </c>
      <c r="F29" s="108">
        <v>525.20000000000005</v>
      </c>
      <c r="G29" s="108">
        <v>576.6</v>
      </c>
      <c r="H29" s="109">
        <v>591.4</v>
      </c>
      <c r="I29" s="109">
        <v>626.70000000000005</v>
      </c>
      <c r="J29" s="103">
        <v>643.1</v>
      </c>
      <c r="K29" s="103">
        <v>655.29999999999995</v>
      </c>
      <c r="L29" s="256">
        <v>692.9</v>
      </c>
      <c r="M29" s="103">
        <v>692.9</v>
      </c>
      <c r="N29" s="103">
        <v>692.9</v>
      </c>
      <c r="O29" s="103">
        <f t="shared" si="0"/>
        <v>687.35680000000002</v>
      </c>
      <c r="P29" s="265" t="s">
        <v>273</v>
      </c>
      <c r="Q29" s="252"/>
    </row>
    <row r="30" spans="1:17" ht="51">
      <c r="A30" s="122" t="s">
        <v>28</v>
      </c>
      <c r="B30" s="81" t="s">
        <v>39</v>
      </c>
      <c r="C30" s="81" t="s">
        <v>130</v>
      </c>
      <c r="D30" s="123" t="s">
        <v>275</v>
      </c>
      <c r="E30" s="135" t="s">
        <v>263</v>
      </c>
      <c r="F30" s="108"/>
      <c r="G30" s="108"/>
      <c r="H30" s="109"/>
      <c r="I30" s="109"/>
      <c r="J30" s="110">
        <v>108244.4</v>
      </c>
      <c r="K30" s="103">
        <v>116672.6</v>
      </c>
      <c r="L30" s="256">
        <v>125919.3</v>
      </c>
      <c r="M30" s="103">
        <v>129673.3</v>
      </c>
      <c r="N30" s="103">
        <v>129673.3</v>
      </c>
      <c r="O30" s="103">
        <f t="shared" si="0"/>
        <v>128635.9136</v>
      </c>
      <c r="P30" s="265" t="s">
        <v>264</v>
      </c>
      <c r="Q30" s="252"/>
    </row>
    <row r="31" spans="1:17" ht="102">
      <c r="A31" s="122" t="s">
        <v>28</v>
      </c>
      <c r="B31" s="81" t="s">
        <v>39</v>
      </c>
      <c r="C31" s="81" t="s">
        <v>79</v>
      </c>
      <c r="D31" s="123" t="s">
        <v>276</v>
      </c>
      <c r="E31" s="135" t="s">
        <v>263</v>
      </c>
      <c r="F31" s="108"/>
      <c r="G31" s="108"/>
      <c r="H31" s="109"/>
      <c r="I31" s="109"/>
      <c r="J31" s="110">
        <v>28422.9</v>
      </c>
      <c r="K31" s="103">
        <v>20000</v>
      </c>
      <c r="L31" s="256">
        <v>20000</v>
      </c>
      <c r="M31" s="103">
        <v>20000</v>
      </c>
      <c r="N31" s="103">
        <v>20000</v>
      </c>
      <c r="O31" s="103">
        <f t="shared" si="0"/>
        <v>19840</v>
      </c>
      <c r="P31" s="265" t="s">
        <v>273</v>
      </c>
      <c r="Q31" s="252"/>
    </row>
    <row r="32" spans="1:17" ht="63.75">
      <c r="A32" s="122" t="s">
        <v>28</v>
      </c>
      <c r="B32" s="81" t="s">
        <v>39</v>
      </c>
      <c r="C32" s="81" t="s">
        <v>327</v>
      </c>
      <c r="D32" s="123" t="s">
        <v>434</v>
      </c>
      <c r="E32" s="135" t="s">
        <v>263</v>
      </c>
      <c r="F32" s="108"/>
      <c r="G32" s="108"/>
      <c r="H32" s="109"/>
      <c r="I32" s="109"/>
      <c r="J32" s="110">
        <v>7276.5</v>
      </c>
      <c r="K32" s="103">
        <v>8390.2999999999993</v>
      </c>
      <c r="L32" s="256">
        <v>9960.9</v>
      </c>
      <c r="M32" s="103">
        <v>10122.9</v>
      </c>
      <c r="N32" s="103">
        <v>10122.9</v>
      </c>
      <c r="O32" s="103">
        <f t="shared" si="0"/>
        <v>10041.916799999999</v>
      </c>
      <c r="P32" s="265" t="s">
        <v>264</v>
      </c>
      <c r="Q32" s="252"/>
    </row>
    <row r="33" spans="1:17" ht="89.25">
      <c r="A33" s="122" t="s">
        <v>28</v>
      </c>
      <c r="B33" s="81" t="s">
        <v>39</v>
      </c>
      <c r="C33" s="81" t="s">
        <v>328</v>
      </c>
      <c r="D33" s="123" t="s">
        <v>277</v>
      </c>
      <c r="E33" s="135" t="s">
        <v>263</v>
      </c>
      <c r="F33" s="108"/>
      <c r="G33" s="108"/>
      <c r="H33" s="109"/>
      <c r="I33" s="109"/>
      <c r="J33" s="110">
        <v>5098.1000000000004</v>
      </c>
      <c r="K33" s="103">
        <v>7328</v>
      </c>
      <c r="L33" s="103">
        <v>1425</v>
      </c>
      <c r="M33" s="103">
        <v>2552.6</v>
      </c>
      <c r="N33" s="103">
        <v>2609.1999999999998</v>
      </c>
      <c r="O33" s="103">
        <f t="shared" si="0"/>
        <v>2588.3263999999999</v>
      </c>
      <c r="P33" s="265" t="s">
        <v>264</v>
      </c>
      <c r="Q33" s="252"/>
    </row>
    <row r="34" spans="1:17" ht="66" customHeight="1">
      <c r="A34" s="122" t="s">
        <v>28</v>
      </c>
      <c r="B34" s="81" t="s">
        <v>39</v>
      </c>
      <c r="C34" s="81" t="s">
        <v>329</v>
      </c>
      <c r="D34" s="123" t="s">
        <v>278</v>
      </c>
      <c r="E34" s="135" t="s">
        <v>263</v>
      </c>
      <c r="F34" s="108"/>
      <c r="G34" s="108"/>
      <c r="H34" s="109"/>
      <c r="I34" s="109"/>
      <c r="J34" s="110">
        <v>22377.4</v>
      </c>
      <c r="K34" s="103">
        <v>20442.2</v>
      </c>
      <c r="L34" s="256">
        <v>20422</v>
      </c>
      <c r="M34" s="103">
        <v>22722</v>
      </c>
      <c r="N34" s="103">
        <v>22722</v>
      </c>
      <c r="O34" s="103">
        <f t="shared" si="0"/>
        <v>22540.223999999998</v>
      </c>
      <c r="P34" s="265" t="s">
        <v>264</v>
      </c>
      <c r="Q34" s="252"/>
    </row>
    <row r="35" spans="1:17" ht="169.5" customHeight="1">
      <c r="A35" s="122" t="s">
        <v>28</v>
      </c>
      <c r="B35" s="81" t="s">
        <v>39</v>
      </c>
      <c r="C35" s="81" t="s">
        <v>330</v>
      </c>
      <c r="D35" s="123" t="s">
        <v>439</v>
      </c>
      <c r="E35" s="135" t="s">
        <v>263</v>
      </c>
      <c r="F35" s="108"/>
      <c r="G35" s="108"/>
      <c r="H35" s="109"/>
      <c r="I35" s="109"/>
      <c r="J35" s="110">
        <v>537.4</v>
      </c>
      <c r="K35" s="103">
        <v>621.70000000000005</v>
      </c>
      <c r="L35" s="256">
        <v>710.7</v>
      </c>
      <c r="M35" s="103">
        <v>710.7</v>
      </c>
      <c r="N35" s="103">
        <v>710.7</v>
      </c>
      <c r="O35" s="103">
        <f t="shared" si="0"/>
        <v>705.01440000000002</v>
      </c>
      <c r="P35" s="265" t="s">
        <v>264</v>
      </c>
      <c r="Q35" s="252"/>
    </row>
    <row r="36" spans="1:17" ht="89.25">
      <c r="A36" s="122" t="s">
        <v>28</v>
      </c>
      <c r="B36" s="81" t="s">
        <v>39</v>
      </c>
      <c r="C36" s="81" t="s">
        <v>331</v>
      </c>
      <c r="D36" s="123" t="s">
        <v>279</v>
      </c>
      <c r="E36" s="135" t="s">
        <v>270</v>
      </c>
      <c r="F36" s="108"/>
      <c r="G36" s="108"/>
      <c r="H36" s="109"/>
      <c r="I36" s="109"/>
      <c r="J36" s="110">
        <v>35514.6</v>
      </c>
      <c r="K36" s="103">
        <v>34928</v>
      </c>
      <c r="L36" s="103">
        <v>37144.1</v>
      </c>
      <c r="M36" s="103">
        <v>37986.9</v>
      </c>
      <c r="N36" s="103">
        <v>38422.6</v>
      </c>
      <c r="O36" s="103">
        <f t="shared" si="0"/>
        <v>38115.2192</v>
      </c>
      <c r="P36" s="265" t="s">
        <v>264</v>
      </c>
      <c r="Q36" s="252"/>
    </row>
    <row r="37" spans="1:17" ht="89.25">
      <c r="A37" s="122" t="s">
        <v>28</v>
      </c>
      <c r="B37" s="81" t="s">
        <v>39</v>
      </c>
      <c r="C37" s="81" t="s">
        <v>332</v>
      </c>
      <c r="D37" s="123" t="s">
        <v>280</v>
      </c>
      <c r="E37" s="135" t="s">
        <v>270</v>
      </c>
      <c r="F37" s="108"/>
      <c r="G37" s="108"/>
      <c r="H37" s="109"/>
      <c r="I37" s="109"/>
      <c r="J37" s="110">
        <v>106.7</v>
      </c>
      <c r="K37" s="103">
        <v>103.9</v>
      </c>
      <c r="L37" s="103">
        <v>169.5</v>
      </c>
      <c r="M37" s="103">
        <v>175</v>
      </c>
      <c r="N37" s="103">
        <v>180.7</v>
      </c>
      <c r="O37" s="103">
        <f t="shared" si="0"/>
        <v>179.25439999999998</v>
      </c>
      <c r="P37" s="265" t="s">
        <v>264</v>
      </c>
      <c r="Q37" s="252"/>
    </row>
    <row r="38" spans="1:17" ht="89.25">
      <c r="A38" s="122" t="s">
        <v>28</v>
      </c>
      <c r="B38" s="81" t="s">
        <v>39</v>
      </c>
      <c r="C38" s="81" t="s">
        <v>333</v>
      </c>
      <c r="D38" s="123" t="s">
        <v>281</v>
      </c>
      <c r="E38" s="135" t="s">
        <v>270</v>
      </c>
      <c r="F38" s="108"/>
      <c r="G38" s="108"/>
      <c r="H38" s="109"/>
      <c r="I38" s="109"/>
      <c r="J38" s="110">
        <v>115.8</v>
      </c>
      <c r="K38" s="103">
        <v>129.69999999999999</v>
      </c>
      <c r="L38" s="103">
        <v>167.6</v>
      </c>
      <c r="M38" s="103">
        <v>167.6</v>
      </c>
      <c r="N38" s="103">
        <v>167.6</v>
      </c>
      <c r="O38" s="103">
        <f t="shared" si="0"/>
        <v>166.25919999999999</v>
      </c>
      <c r="P38" s="265" t="s">
        <v>264</v>
      </c>
      <c r="Q38" s="252"/>
    </row>
    <row r="39" spans="1:17" ht="89.25">
      <c r="A39" s="279" t="s">
        <v>28</v>
      </c>
      <c r="B39" s="276" t="s">
        <v>39</v>
      </c>
      <c r="C39" s="276" t="s">
        <v>334</v>
      </c>
      <c r="D39" s="124" t="s">
        <v>282</v>
      </c>
      <c r="E39" s="281" t="s">
        <v>283</v>
      </c>
      <c r="F39" s="105"/>
      <c r="G39" s="105"/>
      <c r="H39" s="106"/>
      <c r="I39" s="106"/>
      <c r="J39" s="107">
        <v>8548.4</v>
      </c>
      <c r="K39" s="214">
        <v>10273.299999999999</v>
      </c>
      <c r="L39" s="214">
        <v>8645.7000000000007</v>
      </c>
      <c r="M39" s="214">
        <v>8092.9</v>
      </c>
      <c r="N39" s="214">
        <v>7794.9</v>
      </c>
      <c r="O39" s="103">
        <f t="shared" si="0"/>
        <v>7732.5407999999998</v>
      </c>
      <c r="P39" s="250" t="s">
        <v>264</v>
      </c>
      <c r="Q39" s="252"/>
    </row>
    <row r="40" spans="1:17" ht="76.5">
      <c r="A40" s="125" t="s">
        <v>28</v>
      </c>
      <c r="B40" s="126" t="s">
        <v>39</v>
      </c>
      <c r="C40" s="126" t="s">
        <v>335</v>
      </c>
      <c r="D40" s="127" t="s">
        <v>284</v>
      </c>
      <c r="E40" s="264" t="s">
        <v>283</v>
      </c>
      <c r="F40" s="95"/>
      <c r="G40" s="95"/>
      <c r="H40" s="96"/>
      <c r="I40" s="96"/>
      <c r="J40" s="97"/>
      <c r="K40" s="94">
        <v>208300.2</v>
      </c>
      <c r="L40" s="94">
        <v>240940.1</v>
      </c>
      <c r="M40" s="94">
        <v>240940.1</v>
      </c>
      <c r="N40" s="94">
        <v>240940.1</v>
      </c>
      <c r="O40" s="103">
        <f t="shared" si="0"/>
        <v>239012.57920000001</v>
      </c>
      <c r="P40" s="265" t="s">
        <v>273</v>
      </c>
      <c r="Q40" s="252"/>
    </row>
    <row r="41" spans="1:17" ht="89.25">
      <c r="A41" s="125" t="s">
        <v>28</v>
      </c>
      <c r="B41" s="126" t="s">
        <v>39</v>
      </c>
      <c r="C41" s="126" t="s">
        <v>336</v>
      </c>
      <c r="D41" s="127" t="s">
        <v>285</v>
      </c>
      <c r="E41" s="264" t="s">
        <v>263</v>
      </c>
      <c r="F41" s="95"/>
      <c r="G41" s="95"/>
      <c r="H41" s="96"/>
      <c r="I41" s="96"/>
      <c r="J41" s="97">
        <v>5087.3</v>
      </c>
      <c r="K41" s="94">
        <v>1148.9000000000001</v>
      </c>
      <c r="L41" s="256">
        <v>5135.8</v>
      </c>
      <c r="M41" s="94">
        <v>5135.8</v>
      </c>
      <c r="N41" s="94">
        <v>8207.6</v>
      </c>
      <c r="O41" s="103">
        <f t="shared" si="0"/>
        <v>8141.9392000000007</v>
      </c>
      <c r="P41" s="265" t="s">
        <v>264</v>
      </c>
      <c r="Q41" s="252"/>
    </row>
    <row r="42" spans="1:17" ht="89.25">
      <c r="A42" s="125" t="s">
        <v>28</v>
      </c>
      <c r="B42" s="126" t="s">
        <v>39</v>
      </c>
      <c r="C42" s="126" t="s">
        <v>337</v>
      </c>
      <c r="D42" s="221" t="s">
        <v>354</v>
      </c>
      <c r="E42" s="264" t="s">
        <v>263</v>
      </c>
      <c r="F42" s="95"/>
      <c r="G42" s="95"/>
      <c r="H42" s="96"/>
      <c r="I42" s="96"/>
      <c r="J42" s="97"/>
      <c r="K42" s="94"/>
      <c r="L42" s="94">
        <v>165</v>
      </c>
      <c r="M42" s="94">
        <v>220</v>
      </c>
      <c r="N42" s="94">
        <v>220</v>
      </c>
      <c r="O42" s="103">
        <f t="shared" si="0"/>
        <v>218.24</v>
      </c>
      <c r="P42" s="265" t="s">
        <v>264</v>
      </c>
      <c r="Q42" s="252"/>
    </row>
    <row r="43" spans="1:17" ht="89.25">
      <c r="A43" s="125" t="s">
        <v>28</v>
      </c>
      <c r="B43" s="126" t="s">
        <v>39</v>
      </c>
      <c r="C43" s="126" t="s">
        <v>337</v>
      </c>
      <c r="D43" s="264" t="s">
        <v>286</v>
      </c>
      <c r="E43" s="264" t="s">
        <v>346</v>
      </c>
      <c r="F43" s="95">
        <v>638</v>
      </c>
      <c r="G43" s="95">
        <v>601</v>
      </c>
      <c r="H43" s="95">
        <v>586</v>
      </c>
      <c r="I43" s="95">
        <v>735</v>
      </c>
      <c r="J43" s="95">
        <v>700</v>
      </c>
      <c r="K43" s="220" t="s">
        <v>426</v>
      </c>
      <c r="L43" s="94">
        <v>800</v>
      </c>
      <c r="M43" s="94">
        <v>800</v>
      </c>
      <c r="N43" s="94">
        <v>800</v>
      </c>
      <c r="O43" s="94">
        <v>800</v>
      </c>
      <c r="P43" s="265" t="s">
        <v>287</v>
      </c>
      <c r="Q43" s="139" t="s">
        <v>433</v>
      </c>
    </row>
    <row r="44" spans="1:17" ht="76.5">
      <c r="A44" s="125" t="s">
        <v>28</v>
      </c>
      <c r="B44" s="126" t="s">
        <v>39</v>
      </c>
      <c r="C44" s="126" t="s">
        <v>338</v>
      </c>
      <c r="D44" s="264" t="s">
        <v>288</v>
      </c>
      <c r="E44" s="264" t="s">
        <v>346</v>
      </c>
      <c r="F44" s="95">
        <v>357</v>
      </c>
      <c r="G44" s="95">
        <v>305</v>
      </c>
      <c r="H44" s="95">
        <v>250</v>
      </c>
      <c r="I44" s="95">
        <v>208</v>
      </c>
      <c r="J44" s="95">
        <v>200</v>
      </c>
      <c r="K44" s="219" t="s">
        <v>427</v>
      </c>
      <c r="L44" s="95">
        <v>200</v>
      </c>
      <c r="M44" s="95">
        <v>200</v>
      </c>
      <c r="N44" s="95">
        <v>200</v>
      </c>
      <c r="O44" s="95">
        <v>200</v>
      </c>
      <c r="P44" s="265" t="s">
        <v>287</v>
      </c>
      <c r="Q44" s="139" t="s">
        <v>433</v>
      </c>
    </row>
    <row r="45" spans="1:17" ht="196.5" customHeight="1">
      <c r="A45" s="125" t="s">
        <v>28</v>
      </c>
      <c r="B45" s="126" t="s">
        <v>39</v>
      </c>
      <c r="C45" s="126" t="s">
        <v>339</v>
      </c>
      <c r="D45" s="264" t="s">
        <v>289</v>
      </c>
      <c r="E45" s="264" t="s">
        <v>346</v>
      </c>
      <c r="F45" s="95">
        <v>13554</v>
      </c>
      <c r="G45" s="95">
        <v>13138</v>
      </c>
      <c r="H45" s="95">
        <v>13010</v>
      </c>
      <c r="I45" s="95">
        <v>13285</v>
      </c>
      <c r="J45" s="95">
        <v>13285</v>
      </c>
      <c r="K45" s="220" t="s">
        <v>428</v>
      </c>
      <c r="L45" s="94">
        <v>24381</v>
      </c>
      <c r="M45" s="94">
        <v>24381</v>
      </c>
      <c r="N45" s="94">
        <v>24381</v>
      </c>
      <c r="O45" s="94">
        <v>24381</v>
      </c>
      <c r="P45" s="265" t="s">
        <v>287</v>
      </c>
      <c r="Q45" s="139" t="s">
        <v>433</v>
      </c>
    </row>
    <row r="46" spans="1:17" ht="76.5">
      <c r="A46" s="125" t="s">
        <v>28</v>
      </c>
      <c r="B46" s="126" t="s">
        <v>39</v>
      </c>
      <c r="C46" s="126" t="s">
        <v>340</v>
      </c>
      <c r="D46" s="264" t="s">
        <v>290</v>
      </c>
      <c r="E46" s="264" t="s">
        <v>346</v>
      </c>
      <c r="F46" s="95">
        <v>301</v>
      </c>
      <c r="G46" s="95">
        <v>276</v>
      </c>
      <c r="H46" s="95">
        <v>196</v>
      </c>
      <c r="I46" s="95">
        <v>100</v>
      </c>
      <c r="J46" s="95">
        <v>100</v>
      </c>
      <c r="K46" s="220" t="s">
        <v>429</v>
      </c>
      <c r="L46" s="94">
        <v>180</v>
      </c>
      <c r="M46" s="94">
        <v>180</v>
      </c>
      <c r="N46" s="94">
        <v>180</v>
      </c>
      <c r="O46" s="94">
        <v>180</v>
      </c>
      <c r="P46" s="265" t="s">
        <v>287</v>
      </c>
      <c r="Q46" s="139" t="s">
        <v>433</v>
      </c>
    </row>
    <row r="47" spans="1:17" ht="76.5">
      <c r="A47" s="125" t="s">
        <v>28</v>
      </c>
      <c r="B47" s="126" t="s">
        <v>39</v>
      </c>
      <c r="C47" s="126" t="s">
        <v>341</v>
      </c>
      <c r="D47" s="264" t="s">
        <v>291</v>
      </c>
      <c r="E47" s="264" t="s">
        <v>346</v>
      </c>
      <c r="F47" s="95">
        <v>716</v>
      </c>
      <c r="G47" s="95">
        <v>713</v>
      </c>
      <c r="H47" s="95">
        <v>601</v>
      </c>
      <c r="I47" s="95">
        <v>586</v>
      </c>
      <c r="J47" s="95">
        <v>586</v>
      </c>
      <c r="K47" s="220" t="s">
        <v>430</v>
      </c>
      <c r="L47" s="94">
        <v>1200</v>
      </c>
      <c r="M47" s="94">
        <v>1200</v>
      </c>
      <c r="N47" s="94">
        <v>1200</v>
      </c>
      <c r="O47" s="94">
        <v>1200</v>
      </c>
      <c r="P47" s="265" t="s">
        <v>287</v>
      </c>
      <c r="Q47" s="139" t="s">
        <v>433</v>
      </c>
    </row>
    <row r="48" spans="1:17" ht="76.5">
      <c r="A48" s="125" t="s">
        <v>28</v>
      </c>
      <c r="B48" s="126" t="s">
        <v>39</v>
      </c>
      <c r="C48" s="126" t="s">
        <v>342</v>
      </c>
      <c r="D48" s="264" t="s">
        <v>292</v>
      </c>
      <c r="E48" s="264" t="s">
        <v>346</v>
      </c>
      <c r="F48" s="95" t="s">
        <v>293</v>
      </c>
      <c r="G48" s="95" t="s">
        <v>293</v>
      </c>
      <c r="H48" s="95" t="s">
        <v>293</v>
      </c>
      <c r="I48" s="95" t="s">
        <v>293</v>
      </c>
      <c r="J48" s="95" t="s">
        <v>293</v>
      </c>
      <c r="K48" s="219" t="s">
        <v>293</v>
      </c>
      <c r="L48" s="95" t="s">
        <v>293</v>
      </c>
      <c r="M48" s="95" t="s">
        <v>293</v>
      </c>
      <c r="N48" s="95" t="s">
        <v>293</v>
      </c>
      <c r="O48" s="95" t="s">
        <v>293</v>
      </c>
      <c r="P48" s="265" t="s">
        <v>287</v>
      </c>
      <c r="Q48" s="139" t="s">
        <v>433</v>
      </c>
    </row>
    <row r="49" spans="1:17">
      <c r="A49" s="125" t="s">
        <v>28</v>
      </c>
      <c r="B49" s="126" t="s">
        <v>58</v>
      </c>
      <c r="C49" s="269"/>
      <c r="D49" s="332" t="s">
        <v>294</v>
      </c>
      <c r="E49" s="333"/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252"/>
    </row>
    <row r="50" spans="1:17" ht="89.25">
      <c r="A50" s="125" t="s">
        <v>28</v>
      </c>
      <c r="B50" s="126" t="s">
        <v>58</v>
      </c>
      <c r="C50" s="125" t="s">
        <v>39</v>
      </c>
      <c r="D50" s="128" t="s">
        <v>295</v>
      </c>
      <c r="E50" s="264" t="s">
        <v>263</v>
      </c>
      <c r="F50" s="95">
        <v>5000</v>
      </c>
      <c r="G50" s="95">
        <v>10323.299999999999</v>
      </c>
      <c r="H50" s="96">
        <v>9124.1</v>
      </c>
      <c r="I50" s="96">
        <v>9234.6</v>
      </c>
      <c r="J50" s="96">
        <v>0</v>
      </c>
      <c r="K50" s="96">
        <v>0</v>
      </c>
      <c r="L50" s="96">
        <v>0</v>
      </c>
      <c r="M50" s="94">
        <f>L50*1.04</f>
        <v>0</v>
      </c>
      <c r="N50" s="94">
        <f>M50*1.04</f>
        <v>0</v>
      </c>
      <c r="O50" s="94">
        <f>N50*0.992</f>
        <v>0</v>
      </c>
      <c r="P50" s="265" t="s">
        <v>273</v>
      </c>
      <c r="Q50" s="252"/>
    </row>
    <row r="51" spans="1:17" ht="51">
      <c r="A51" s="125" t="s">
        <v>28</v>
      </c>
      <c r="B51" s="126" t="s">
        <v>58</v>
      </c>
      <c r="C51" s="125" t="s">
        <v>58</v>
      </c>
      <c r="D51" s="264" t="s">
        <v>296</v>
      </c>
      <c r="E51" s="264" t="s">
        <v>263</v>
      </c>
      <c r="F51" s="95">
        <v>309278.40000000002</v>
      </c>
      <c r="G51" s="95">
        <v>354102.4</v>
      </c>
      <c r="H51" s="96">
        <v>326585.40000000002</v>
      </c>
      <c r="I51" s="96">
        <v>246959.9</v>
      </c>
      <c r="J51" s="96">
        <v>247966.9</v>
      </c>
      <c r="K51" s="96">
        <v>286579.20000000001</v>
      </c>
      <c r="L51" s="256">
        <v>259611.3</v>
      </c>
      <c r="M51" s="96">
        <v>297223.3</v>
      </c>
      <c r="N51" s="94">
        <v>297223.3</v>
      </c>
      <c r="O51" s="94">
        <f t="shared" ref="O51:O78" si="1">N51*0.992</f>
        <v>294845.51360000001</v>
      </c>
      <c r="P51" s="265" t="s">
        <v>273</v>
      </c>
      <c r="Q51" s="252"/>
    </row>
    <row r="52" spans="1:17" ht="51">
      <c r="A52" s="125" t="s">
        <v>28</v>
      </c>
      <c r="B52" s="126" t="s">
        <v>58</v>
      </c>
      <c r="C52" s="125" t="s">
        <v>100</v>
      </c>
      <c r="D52" s="264" t="s">
        <v>297</v>
      </c>
      <c r="E52" s="264" t="s">
        <v>263</v>
      </c>
      <c r="F52" s="95">
        <v>30855.4</v>
      </c>
      <c r="G52" s="95">
        <v>27056.400000000001</v>
      </c>
      <c r="H52" s="96">
        <v>24545</v>
      </c>
      <c r="I52" s="96">
        <v>23678.799999999999</v>
      </c>
      <c r="J52" s="96">
        <v>22315.7</v>
      </c>
      <c r="K52" s="96">
        <v>21699.5</v>
      </c>
      <c r="L52" s="256">
        <v>25634.6</v>
      </c>
      <c r="M52" s="96">
        <v>26634.6</v>
      </c>
      <c r="N52" s="94">
        <v>26634.6</v>
      </c>
      <c r="O52" s="94">
        <f t="shared" si="1"/>
        <v>26421.5232</v>
      </c>
      <c r="P52" s="265" t="s">
        <v>273</v>
      </c>
      <c r="Q52" s="252"/>
    </row>
    <row r="53" spans="1:17" ht="249" customHeight="1">
      <c r="A53" s="125" t="s">
        <v>28</v>
      </c>
      <c r="B53" s="126" t="s">
        <v>58</v>
      </c>
      <c r="C53" s="125" t="s">
        <v>137</v>
      </c>
      <c r="D53" s="264" t="s">
        <v>435</v>
      </c>
      <c r="E53" s="264" t="s">
        <v>270</v>
      </c>
      <c r="F53" s="95">
        <v>0</v>
      </c>
      <c r="G53" s="95">
        <v>0</v>
      </c>
      <c r="H53" s="96">
        <v>588379.19999999995</v>
      </c>
      <c r="I53" s="96">
        <v>548898.80000000005</v>
      </c>
      <c r="J53" s="96">
        <v>522388.7</v>
      </c>
      <c r="K53" s="96">
        <v>564586.19999999995</v>
      </c>
      <c r="L53" s="96">
        <v>638285.80000000005</v>
      </c>
      <c r="M53" s="94">
        <v>662307</v>
      </c>
      <c r="N53" s="94">
        <v>689017.6</v>
      </c>
      <c r="O53" s="94">
        <f t="shared" si="1"/>
        <v>683505.45919999992</v>
      </c>
      <c r="P53" s="265" t="s">
        <v>273</v>
      </c>
      <c r="Q53" s="252"/>
    </row>
    <row r="54" spans="1:17" ht="140.25">
      <c r="A54" s="125" t="s">
        <v>28</v>
      </c>
      <c r="B54" s="126" t="s">
        <v>58</v>
      </c>
      <c r="C54" s="125" t="s">
        <v>322</v>
      </c>
      <c r="D54" s="264" t="s">
        <v>298</v>
      </c>
      <c r="E54" s="264" t="s">
        <v>263</v>
      </c>
      <c r="F54" s="95">
        <v>20000</v>
      </c>
      <c r="G54" s="95">
        <v>20000</v>
      </c>
      <c r="H54" s="96">
        <v>20000</v>
      </c>
      <c r="I54" s="96">
        <v>20000</v>
      </c>
      <c r="J54" s="96">
        <v>0</v>
      </c>
      <c r="K54" s="96">
        <v>0</v>
      </c>
      <c r="L54" s="96">
        <v>0</v>
      </c>
      <c r="M54" s="94">
        <f>L54*1.04</f>
        <v>0</v>
      </c>
      <c r="N54" s="94">
        <f t="shared" ref="N54:N57" si="2">M54*1.04</f>
        <v>0</v>
      </c>
      <c r="O54" s="94">
        <f t="shared" si="1"/>
        <v>0</v>
      </c>
      <c r="P54" s="265" t="s">
        <v>273</v>
      </c>
      <c r="Q54" s="252"/>
    </row>
    <row r="55" spans="1:17" ht="76.5">
      <c r="A55" s="125" t="s">
        <v>28</v>
      </c>
      <c r="B55" s="126" t="s">
        <v>58</v>
      </c>
      <c r="C55" s="125" t="s">
        <v>323</v>
      </c>
      <c r="D55" s="264" t="s">
        <v>299</v>
      </c>
      <c r="E55" s="264" t="s">
        <v>263</v>
      </c>
      <c r="F55" s="95">
        <v>166.2</v>
      </c>
      <c r="G55" s="95">
        <v>97.8</v>
      </c>
      <c r="H55" s="96">
        <v>110.7</v>
      </c>
      <c r="I55" s="98">
        <v>146.6</v>
      </c>
      <c r="J55" s="96">
        <v>144.9</v>
      </c>
      <c r="K55" s="96">
        <v>0</v>
      </c>
      <c r="L55" s="96">
        <v>0</v>
      </c>
      <c r="M55" s="94">
        <f>L55*1.04</f>
        <v>0</v>
      </c>
      <c r="N55" s="94">
        <f t="shared" si="2"/>
        <v>0</v>
      </c>
      <c r="O55" s="94">
        <f t="shared" si="1"/>
        <v>0</v>
      </c>
      <c r="P55" s="265" t="s">
        <v>300</v>
      </c>
      <c r="Q55" s="252"/>
    </row>
    <row r="56" spans="1:17" ht="89.25">
      <c r="A56" s="125" t="s">
        <v>28</v>
      </c>
      <c r="B56" s="126" t="s">
        <v>58</v>
      </c>
      <c r="C56" s="125" t="s">
        <v>324</v>
      </c>
      <c r="D56" s="264" t="s">
        <v>301</v>
      </c>
      <c r="E56" s="264" t="s">
        <v>263</v>
      </c>
      <c r="F56" s="95">
        <v>248</v>
      </c>
      <c r="G56" s="95">
        <v>521.4</v>
      </c>
      <c r="H56" s="96">
        <v>576.79999999999995</v>
      </c>
      <c r="I56" s="96">
        <v>687</v>
      </c>
      <c r="J56" s="96">
        <v>393.6</v>
      </c>
      <c r="K56" s="96">
        <v>0</v>
      </c>
      <c r="L56" s="96">
        <v>0</v>
      </c>
      <c r="M56" s="94">
        <f>L56*1.04</f>
        <v>0</v>
      </c>
      <c r="N56" s="94">
        <f t="shared" si="2"/>
        <v>0</v>
      </c>
      <c r="O56" s="94">
        <f t="shared" si="1"/>
        <v>0</v>
      </c>
      <c r="P56" s="265" t="s">
        <v>300</v>
      </c>
      <c r="Q56" s="252"/>
    </row>
    <row r="57" spans="1:17" ht="89.25">
      <c r="A57" s="125" t="s">
        <v>28</v>
      </c>
      <c r="B57" s="126" t="s">
        <v>58</v>
      </c>
      <c r="C57" s="125" t="s">
        <v>325</v>
      </c>
      <c r="D57" s="264" t="s">
        <v>302</v>
      </c>
      <c r="E57" s="264" t="s">
        <v>263</v>
      </c>
      <c r="F57" s="95">
        <v>184.6</v>
      </c>
      <c r="G57" s="95">
        <v>0.5</v>
      </c>
      <c r="H57" s="96">
        <v>1.5</v>
      </c>
      <c r="I57" s="96">
        <v>2.5</v>
      </c>
      <c r="J57" s="96">
        <v>1</v>
      </c>
      <c r="K57" s="96">
        <v>0</v>
      </c>
      <c r="L57" s="96">
        <v>0</v>
      </c>
      <c r="M57" s="94">
        <f>L57*1.04</f>
        <v>0</v>
      </c>
      <c r="N57" s="94">
        <f t="shared" si="2"/>
        <v>0</v>
      </c>
      <c r="O57" s="94">
        <f t="shared" si="1"/>
        <v>0</v>
      </c>
      <c r="P57" s="265" t="s">
        <v>300</v>
      </c>
      <c r="Q57" s="252"/>
    </row>
    <row r="58" spans="1:17" ht="89.25">
      <c r="A58" s="125" t="s">
        <v>28</v>
      </c>
      <c r="B58" s="126" t="s">
        <v>58</v>
      </c>
      <c r="C58" s="125" t="s">
        <v>326</v>
      </c>
      <c r="D58" s="127" t="s">
        <v>303</v>
      </c>
      <c r="E58" s="264" t="s">
        <v>263</v>
      </c>
      <c r="F58" s="95"/>
      <c r="G58" s="95"/>
      <c r="H58" s="96"/>
      <c r="I58" s="96"/>
      <c r="J58" s="97">
        <v>1527.6</v>
      </c>
      <c r="K58" s="96">
        <v>1048.8</v>
      </c>
      <c r="L58" s="96">
        <v>1425</v>
      </c>
      <c r="M58" s="94">
        <v>1900</v>
      </c>
      <c r="N58" s="94">
        <v>1900</v>
      </c>
      <c r="O58" s="94">
        <f t="shared" si="1"/>
        <v>1884.8</v>
      </c>
      <c r="P58" s="265" t="s">
        <v>273</v>
      </c>
      <c r="Q58" s="252"/>
    </row>
    <row r="59" spans="1:17" ht="138.75" customHeight="1">
      <c r="A59" s="125" t="s">
        <v>28</v>
      </c>
      <c r="B59" s="126" t="s">
        <v>58</v>
      </c>
      <c r="C59" s="125" t="s">
        <v>65</v>
      </c>
      <c r="D59" s="127" t="s">
        <v>304</v>
      </c>
      <c r="E59" s="264" t="s">
        <v>263</v>
      </c>
      <c r="F59" s="95"/>
      <c r="G59" s="95"/>
      <c r="H59" s="96"/>
      <c r="I59" s="96"/>
      <c r="J59" s="97">
        <v>47.2</v>
      </c>
      <c r="K59" s="96">
        <v>4056.9</v>
      </c>
      <c r="L59" s="256">
        <v>13348.2</v>
      </c>
      <c r="M59" s="94">
        <v>0</v>
      </c>
      <c r="N59" s="94">
        <v>0</v>
      </c>
      <c r="O59" s="94">
        <f t="shared" si="1"/>
        <v>0</v>
      </c>
      <c r="P59" s="265" t="s">
        <v>264</v>
      </c>
      <c r="Q59" s="252"/>
    </row>
    <row r="60" spans="1:17" ht="114.75">
      <c r="A60" s="125" t="s">
        <v>28</v>
      </c>
      <c r="B60" s="126" t="s">
        <v>58</v>
      </c>
      <c r="C60" s="125" t="s">
        <v>130</v>
      </c>
      <c r="D60" s="127" t="s">
        <v>305</v>
      </c>
      <c r="E60" s="264" t="s">
        <v>306</v>
      </c>
      <c r="F60" s="95"/>
      <c r="G60" s="95"/>
      <c r="H60" s="96"/>
      <c r="I60" s="96"/>
      <c r="J60" s="97">
        <v>9807.7999999999993</v>
      </c>
      <c r="K60" s="96">
        <v>7188.8</v>
      </c>
      <c r="L60" s="96">
        <v>9310.7000000000007</v>
      </c>
      <c r="M60" s="94">
        <v>9660.7999999999993</v>
      </c>
      <c r="N60" s="94">
        <v>10050.200000000001</v>
      </c>
      <c r="O60" s="94">
        <f t="shared" si="1"/>
        <v>9969.7984000000015</v>
      </c>
      <c r="P60" s="265" t="s">
        <v>264</v>
      </c>
      <c r="Q60" s="252"/>
    </row>
    <row r="61" spans="1:17" ht="76.5">
      <c r="A61" s="125" t="s">
        <v>28</v>
      </c>
      <c r="B61" s="126" t="s">
        <v>58</v>
      </c>
      <c r="C61" s="125" t="s">
        <v>79</v>
      </c>
      <c r="D61" s="127" t="s">
        <v>437</v>
      </c>
      <c r="E61" s="264" t="s">
        <v>263</v>
      </c>
      <c r="F61" s="95"/>
      <c r="G61" s="95"/>
      <c r="H61" s="96"/>
      <c r="I61" s="96"/>
      <c r="J61" s="97">
        <v>520</v>
      </c>
      <c r="K61" s="96">
        <v>340</v>
      </c>
      <c r="L61" s="256">
        <v>480</v>
      </c>
      <c r="M61" s="94">
        <v>700</v>
      </c>
      <c r="N61" s="94">
        <v>700</v>
      </c>
      <c r="O61" s="94">
        <f t="shared" si="1"/>
        <v>694.4</v>
      </c>
      <c r="P61" s="265" t="s">
        <v>264</v>
      </c>
      <c r="Q61" s="252"/>
    </row>
    <row r="62" spans="1:17" ht="63.75">
      <c r="A62" s="125" t="s">
        <v>28</v>
      </c>
      <c r="B62" s="126" t="s">
        <v>58</v>
      </c>
      <c r="C62" s="125" t="s">
        <v>327</v>
      </c>
      <c r="D62" s="127" t="s">
        <v>436</v>
      </c>
      <c r="E62" s="264" t="s">
        <v>263</v>
      </c>
      <c r="F62" s="95"/>
      <c r="G62" s="95"/>
      <c r="H62" s="96"/>
      <c r="I62" s="96"/>
      <c r="J62" s="97">
        <v>300</v>
      </c>
      <c r="K62" s="96">
        <v>380</v>
      </c>
      <c r="L62" s="256">
        <v>220</v>
      </c>
      <c r="M62" s="94">
        <v>700</v>
      </c>
      <c r="N62" s="94">
        <v>700</v>
      </c>
      <c r="O62" s="94">
        <f t="shared" si="1"/>
        <v>694.4</v>
      </c>
      <c r="P62" s="265" t="s">
        <v>264</v>
      </c>
      <c r="Q62" s="252"/>
    </row>
    <row r="63" spans="1:17" ht="69" customHeight="1">
      <c r="A63" s="125" t="s">
        <v>28</v>
      </c>
      <c r="B63" s="126" t="s">
        <v>58</v>
      </c>
      <c r="C63" s="125" t="s">
        <v>328</v>
      </c>
      <c r="D63" s="127" t="s">
        <v>307</v>
      </c>
      <c r="E63" s="264" t="s">
        <v>263</v>
      </c>
      <c r="F63" s="95"/>
      <c r="G63" s="95"/>
      <c r="H63" s="96"/>
      <c r="I63" s="96"/>
      <c r="J63" s="97">
        <v>2817.9</v>
      </c>
      <c r="K63" s="215">
        <v>2032.35</v>
      </c>
      <c r="L63" s="256">
        <v>1077.2</v>
      </c>
      <c r="M63" s="94">
        <v>1360.4</v>
      </c>
      <c r="N63" s="94">
        <v>242.9</v>
      </c>
      <c r="O63" s="94">
        <f t="shared" si="1"/>
        <v>240.95680000000002</v>
      </c>
      <c r="P63" s="265" t="s">
        <v>264</v>
      </c>
      <c r="Q63" s="252"/>
    </row>
    <row r="64" spans="1:17" ht="76.5">
      <c r="A64" s="125" t="s">
        <v>28</v>
      </c>
      <c r="B64" s="126" t="s">
        <v>58</v>
      </c>
      <c r="C64" s="125" t="s">
        <v>329</v>
      </c>
      <c r="D64" s="127" t="s">
        <v>308</v>
      </c>
      <c r="E64" s="264" t="s">
        <v>263</v>
      </c>
      <c r="F64" s="95"/>
      <c r="G64" s="95"/>
      <c r="H64" s="96"/>
      <c r="I64" s="96"/>
      <c r="J64" s="97">
        <v>144.69999999999999</v>
      </c>
      <c r="K64" s="96">
        <v>129.30000000000001</v>
      </c>
      <c r="L64" s="256">
        <v>157</v>
      </c>
      <c r="M64" s="94">
        <v>157</v>
      </c>
      <c r="N64" s="94">
        <v>157</v>
      </c>
      <c r="O64" s="94">
        <f t="shared" si="1"/>
        <v>155.744</v>
      </c>
      <c r="P64" s="265" t="s">
        <v>300</v>
      </c>
      <c r="Q64" s="252"/>
    </row>
    <row r="65" spans="1:17" ht="51">
      <c r="A65" s="125" t="s">
        <v>28</v>
      </c>
      <c r="B65" s="126" t="s">
        <v>58</v>
      </c>
      <c r="C65" s="125" t="s">
        <v>330</v>
      </c>
      <c r="D65" s="127" t="s">
        <v>309</v>
      </c>
      <c r="E65" s="264" t="s">
        <v>263</v>
      </c>
      <c r="F65" s="95"/>
      <c r="G65" s="95"/>
      <c r="H65" s="96"/>
      <c r="I65" s="96"/>
      <c r="J65" s="97">
        <v>346506.4</v>
      </c>
      <c r="K65" s="96">
        <v>266780.5</v>
      </c>
      <c r="L65" s="256">
        <v>95014.7</v>
      </c>
      <c r="M65" s="94">
        <v>83682.100000000006</v>
      </c>
      <c r="N65" s="94">
        <v>83682.2</v>
      </c>
      <c r="O65" s="94">
        <f t="shared" si="1"/>
        <v>83012.742400000003</v>
      </c>
      <c r="P65" s="265" t="s">
        <v>264</v>
      </c>
      <c r="Q65" s="252"/>
    </row>
    <row r="66" spans="1:17" ht="140.25">
      <c r="A66" s="125" t="s">
        <v>28</v>
      </c>
      <c r="B66" s="126" t="s">
        <v>58</v>
      </c>
      <c r="C66" s="125" t="s">
        <v>331</v>
      </c>
      <c r="D66" s="127" t="s">
        <v>298</v>
      </c>
      <c r="E66" s="264" t="s">
        <v>263</v>
      </c>
      <c r="F66" s="95"/>
      <c r="G66" s="95"/>
      <c r="H66" s="96"/>
      <c r="I66" s="96"/>
      <c r="J66" s="97">
        <v>19967</v>
      </c>
      <c r="K66" s="96">
        <v>19999.900000000001</v>
      </c>
      <c r="L66" s="94">
        <v>20000</v>
      </c>
      <c r="M66" s="94">
        <v>20000</v>
      </c>
      <c r="N66" s="94">
        <v>20000</v>
      </c>
      <c r="O66" s="94">
        <f t="shared" si="1"/>
        <v>19840</v>
      </c>
      <c r="P66" s="265" t="s">
        <v>264</v>
      </c>
      <c r="Q66" s="252"/>
    </row>
    <row r="67" spans="1:17" ht="60.75" customHeight="1">
      <c r="A67" s="125" t="s">
        <v>28</v>
      </c>
      <c r="B67" s="126" t="s">
        <v>58</v>
      </c>
      <c r="C67" s="125" t="s">
        <v>332</v>
      </c>
      <c r="D67" s="127" t="s">
        <v>307</v>
      </c>
      <c r="E67" s="264" t="s">
        <v>263</v>
      </c>
      <c r="F67" s="95"/>
      <c r="G67" s="95"/>
      <c r="H67" s="96"/>
      <c r="I67" s="96"/>
      <c r="J67" s="97">
        <v>15721.1</v>
      </c>
      <c r="K67" s="96">
        <v>13524.4</v>
      </c>
      <c r="L67" s="256">
        <v>12000</v>
      </c>
      <c r="M67" s="94">
        <v>7000</v>
      </c>
      <c r="N67" s="94">
        <v>7000</v>
      </c>
      <c r="O67" s="94">
        <f t="shared" si="1"/>
        <v>6944</v>
      </c>
      <c r="P67" s="265" t="s">
        <v>264</v>
      </c>
      <c r="Q67" s="252"/>
    </row>
    <row r="68" spans="1:17" ht="76.5">
      <c r="A68" s="125" t="s">
        <v>28</v>
      </c>
      <c r="B68" s="126" t="s">
        <v>58</v>
      </c>
      <c r="C68" s="125" t="s">
        <v>333</v>
      </c>
      <c r="D68" s="127" t="s">
        <v>310</v>
      </c>
      <c r="E68" s="264" t="s">
        <v>263</v>
      </c>
      <c r="F68" s="95"/>
      <c r="G68" s="95"/>
      <c r="H68" s="96"/>
      <c r="I68" s="96"/>
      <c r="J68" s="97">
        <v>255734.39999999999</v>
      </c>
      <c r="K68" s="96">
        <v>89226.7</v>
      </c>
      <c r="L68" s="256">
        <v>200</v>
      </c>
      <c r="M68" s="94">
        <v>0</v>
      </c>
      <c r="N68" s="94">
        <v>0</v>
      </c>
      <c r="O68" s="94">
        <f t="shared" si="1"/>
        <v>0</v>
      </c>
      <c r="P68" s="265" t="s">
        <v>264</v>
      </c>
      <c r="Q68" s="252"/>
    </row>
    <row r="69" spans="1:17" ht="76.5">
      <c r="A69" s="125" t="s">
        <v>28</v>
      </c>
      <c r="B69" s="126" t="s">
        <v>58</v>
      </c>
      <c r="C69" s="125" t="s">
        <v>334</v>
      </c>
      <c r="D69" s="127" t="s">
        <v>311</v>
      </c>
      <c r="E69" s="264" t="s">
        <v>283</v>
      </c>
      <c r="F69" s="95"/>
      <c r="G69" s="95"/>
      <c r="H69" s="96"/>
      <c r="I69" s="96"/>
      <c r="J69" s="97">
        <v>554079.69999999995</v>
      </c>
      <c r="K69" s="96">
        <v>1009389</v>
      </c>
      <c r="L69" s="96">
        <v>1072501.2</v>
      </c>
      <c r="M69" s="94">
        <v>1006318.9</v>
      </c>
      <c r="N69" s="94">
        <v>993906</v>
      </c>
      <c r="O69" s="94">
        <f t="shared" si="1"/>
        <v>985954.75199999998</v>
      </c>
      <c r="P69" s="265" t="s">
        <v>264</v>
      </c>
      <c r="Q69" s="252"/>
    </row>
    <row r="70" spans="1:17" ht="63.75">
      <c r="A70" s="277" t="s">
        <v>28</v>
      </c>
      <c r="B70" s="274" t="s">
        <v>58</v>
      </c>
      <c r="C70" s="277" t="s">
        <v>335</v>
      </c>
      <c r="D70" s="129" t="s">
        <v>312</v>
      </c>
      <c r="E70" s="280" t="s">
        <v>270</v>
      </c>
      <c r="F70" s="99"/>
      <c r="G70" s="99"/>
      <c r="H70" s="100"/>
      <c r="I70" s="100"/>
      <c r="J70" s="101">
        <v>478696.2</v>
      </c>
      <c r="K70" s="100">
        <v>1158544.5</v>
      </c>
      <c r="L70" s="100">
        <v>1407262</v>
      </c>
      <c r="M70" s="216">
        <v>1563159.9</v>
      </c>
      <c r="N70" s="94">
        <v>1668944</v>
      </c>
      <c r="O70" s="94">
        <f t="shared" si="1"/>
        <v>1655592.4480000001</v>
      </c>
      <c r="P70" s="265" t="s">
        <v>264</v>
      </c>
      <c r="Q70" s="252"/>
    </row>
    <row r="71" spans="1:17" ht="163.5" customHeight="1">
      <c r="A71" s="277" t="s">
        <v>28</v>
      </c>
      <c r="B71" s="274" t="s">
        <v>58</v>
      </c>
      <c r="C71" s="125" t="s">
        <v>336</v>
      </c>
      <c r="D71" s="127" t="s">
        <v>313</v>
      </c>
      <c r="E71" s="264" t="s">
        <v>263</v>
      </c>
      <c r="F71" s="95"/>
      <c r="G71" s="95"/>
      <c r="H71" s="96"/>
      <c r="I71" s="96"/>
      <c r="J71" s="97"/>
      <c r="K71" s="96">
        <v>50.4</v>
      </c>
      <c r="L71" s="256">
        <v>52</v>
      </c>
      <c r="M71" s="94">
        <v>130</v>
      </c>
      <c r="N71" s="94">
        <v>130</v>
      </c>
      <c r="O71" s="94">
        <f t="shared" si="1"/>
        <v>128.96</v>
      </c>
      <c r="P71" s="265" t="s">
        <v>300</v>
      </c>
      <c r="Q71" s="252"/>
    </row>
    <row r="72" spans="1:17" ht="76.5">
      <c r="A72" s="277" t="s">
        <v>28</v>
      </c>
      <c r="B72" s="274" t="s">
        <v>58</v>
      </c>
      <c r="C72" s="277" t="s">
        <v>337</v>
      </c>
      <c r="D72" s="127" t="s">
        <v>314</v>
      </c>
      <c r="E72" s="264" t="s">
        <v>263</v>
      </c>
      <c r="F72" s="95"/>
      <c r="G72" s="95"/>
      <c r="H72" s="96"/>
      <c r="I72" s="96"/>
      <c r="J72" s="97"/>
      <c r="K72" s="96">
        <v>3000</v>
      </c>
      <c r="L72" s="256">
        <v>4070</v>
      </c>
      <c r="M72" s="217">
        <v>1540</v>
      </c>
      <c r="N72" s="217">
        <v>275</v>
      </c>
      <c r="O72" s="94">
        <f t="shared" si="1"/>
        <v>272.8</v>
      </c>
      <c r="P72" s="265" t="s">
        <v>300</v>
      </c>
      <c r="Q72" s="252"/>
    </row>
    <row r="73" spans="1:17" ht="76.5">
      <c r="A73" s="277" t="s">
        <v>28</v>
      </c>
      <c r="B73" s="274" t="s">
        <v>58</v>
      </c>
      <c r="C73" s="125" t="s">
        <v>338</v>
      </c>
      <c r="D73" s="127" t="s">
        <v>315</v>
      </c>
      <c r="E73" s="264" t="s">
        <v>263</v>
      </c>
      <c r="F73" s="95"/>
      <c r="G73" s="95"/>
      <c r="H73" s="96"/>
      <c r="I73" s="96"/>
      <c r="J73" s="97"/>
      <c r="K73" s="96">
        <v>102576.6</v>
      </c>
      <c r="L73" s="256">
        <v>113895.1</v>
      </c>
      <c r="M73" s="94">
        <v>122341.2</v>
      </c>
      <c r="N73" s="94">
        <v>122341.2</v>
      </c>
      <c r="O73" s="94">
        <f t="shared" si="1"/>
        <v>121362.47039999999</v>
      </c>
      <c r="P73" s="265" t="s">
        <v>300</v>
      </c>
      <c r="Q73" s="252"/>
    </row>
    <row r="74" spans="1:17" ht="76.5">
      <c r="A74" s="277" t="s">
        <v>28</v>
      </c>
      <c r="B74" s="274" t="s">
        <v>58</v>
      </c>
      <c r="C74" s="277" t="s">
        <v>339</v>
      </c>
      <c r="D74" s="127" t="s">
        <v>316</v>
      </c>
      <c r="E74" s="264" t="s">
        <v>263</v>
      </c>
      <c r="F74" s="95"/>
      <c r="G74" s="95"/>
      <c r="H74" s="96"/>
      <c r="I74" s="96"/>
      <c r="J74" s="97"/>
      <c r="K74" s="96">
        <v>284330.7</v>
      </c>
      <c r="L74" s="256">
        <v>286840.40000000002</v>
      </c>
      <c r="M74" s="94">
        <v>349143</v>
      </c>
      <c r="N74" s="94">
        <v>349143</v>
      </c>
      <c r="O74" s="94">
        <f t="shared" si="1"/>
        <v>346349.85599999997</v>
      </c>
      <c r="P74" s="265" t="s">
        <v>300</v>
      </c>
      <c r="Q74" s="252"/>
    </row>
    <row r="75" spans="1:17" ht="230.25" customHeight="1">
      <c r="A75" s="277" t="s">
        <v>28</v>
      </c>
      <c r="B75" s="274" t="s">
        <v>58</v>
      </c>
      <c r="C75" s="125" t="s">
        <v>340</v>
      </c>
      <c r="D75" s="127" t="s">
        <v>438</v>
      </c>
      <c r="E75" s="264" t="s">
        <v>263</v>
      </c>
      <c r="F75" s="95"/>
      <c r="G75" s="95"/>
      <c r="H75" s="96"/>
      <c r="I75" s="96"/>
      <c r="J75" s="97"/>
      <c r="K75" s="96">
        <v>8226.2000000000007</v>
      </c>
      <c r="L75" s="256">
        <v>12780.7</v>
      </c>
      <c r="M75" s="94">
        <v>6692</v>
      </c>
      <c r="N75" s="94">
        <v>6692</v>
      </c>
      <c r="O75" s="94">
        <f t="shared" si="1"/>
        <v>6638.4639999999999</v>
      </c>
      <c r="P75" s="265" t="s">
        <v>300</v>
      </c>
      <c r="Q75" s="252"/>
    </row>
    <row r="76" spans="1:17" ht="76.5">
      <c r="A76" s="277" t="s">
        <v>28</v>
      </c>
      <c r="B76" s="274" t="s">
        <v>58</v>
      </c>
      <c r="C76" s="277" t="s">
        <v>341</v>
      </c>
      <c r="D76" s="129" t="s">
        <v>317</v>
      </c>
      <c r="E76" s="280" t="s">
        <v>263</v>
      </c>
      <c r="F76" s="99"/>
      <c r="G76" s="99"/>
      <c r="H76" s="100"/>
      <c r="I76" s="100"/>
      <c r="J76" s="101"/>
      <c r="K76" s="100">
        <v>11137.5</v>
      </c>
      <c r="L76" s="256">
        <v>12249.2</v>
      </c>
      <c r="M76" s="216">
        <v>5694.3</v>
      </c>
      <c r="N76" s="216">
        <v>7680</v>
      </c>
      <c r="O76" s="94">
        <f t="shared" si="1"/>
        <v>7618.5599999999995</v>
      </c>
      <c r="P76" s="251" t="s">
        <v>300</v>
      </c>
      <c r="Q76" s="252"/>
    </row>
    <row r="77" spans="1:17" ht="76.5">
      <c r="A77" s="125" t="s">
        <v>28</v>
      </c>
      <c r="B77" s="126" t="s">
        <v>58</v>
      </c>
      <c r="C77" s="125" t="s">
        <v>342</v>
      </c>
      <c r="D77" s="130" t="s">
        <v>318</v>
      </c>
      <c r="E77" s="264" t="s">
        <v>263</v>
      </c>
      <c r="F77" s="95"/>
      <c r="G77" s="95"/>
      <c r="H77" s="96"/>
      <c r="I77" s="96"/>
      <c r="J77" s="97"/>
      <c r="K77" s="96">
        <v>11756.3</v>
      </c>
      <c r="L77" s="96">
        <v>18371.5</v>
      </c>
      <c r="M77" s="94">
        <v>18150.7</v>
      </c>
      <c r="N77" s="94">
        <v>18729.8</v>
      </c>
      <c r="O77" s="94">
        <f t="shared" si="1"/>
        <v>18579.961599999999</v>
      </c>
      <c r="P77" s="265" t="s">
        <v>300</v>
      </c>
      <c r="Q77" s="252"/>
    </row>
    <row r="78" spans="1:17" ht="81" customHeight="1">
      <c r="A78" s="125" t="s">
        <v>28</v>
      </c>
      <c r="B78" s="126" t="s">
        <v>58</v>
      </c>
      <c r="C78" s="125" t="s">
        <v>347</v>
      </c>
      <c r="D78" s="130" t="s">
        <v>348</v>
      </c>
      <c r="E78" s="264" t="s">
        <v>283</v>
      </c>
      <c r="F78" s="95"/>
      <c r="G78" s="95"/>
      <c r="H78" s="96"/>
      <c r="I78" s="96"/>
      <c r="J78" s="97"/>
      <c r="K78" s="96">
        <v>2862497</v>
      </c>
      <c r="L78" s="256">
        <v>3531748.5</v>
      </c>
      <c r="M78" s="218">
        <v>2835918.1</v>
      </c>
      <c r="N78" s="218">
        <v>2862409.9</v>
      </c>
      <c r="O78" s="94">
        <f t="shared" si="1"/>
        <v>2839510.6207999997</v>
      </c>
      <c r="P78" s="265" t="s">
        <v>264</v>
      </c>
      <c r="Q78" s="252"/>
    </row>
    <row r="79" spans="1:17">
      <c r="A79" s="125" t="s">
        <v>28</v>
      </c>
      <c r="B79" s="126" t="s">
        <v>100</v>
      </c>
      <c r="C79" s="269"/>
      <c r="D79" s="332" t="s">
        <v>319</v>
      </c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252"/>
    </row>
    <row r="80" spans="1:17" ht="161.25" customHeight="1">
      <c r="A80" s="277" t="s">
        <v>28</v>
      </c>
      <c r="B80" s="126" t="s">
        <v>100</v>
      </c>
      <c r="C80" s="126" t="s">
        <v>39</v>
      </c>
      <c r="D80" s="264" t="s">
        <v>320</v>
      </c>
      <c r="E80" s="264" t="s">
        <v>263</v>
      </c>
      <c r="F80" s="95">
        <v>3900</v>
      </c>
      <c r="G80" s="95">
        <v>3578.4</v>
      </c>
      <c r="H80" s="96">
        <v>3194.7</v>
      </c>
      <c r="I80" s="96">
        <v>2601.1999999999998</v>
      </c>
      <c r="J80" s="96">
        <v>2387.6</v>
      </c>
      <c r="K80" s="96">
        <v>2082.8000000000002</v>
      </c>
      <c r="L80" s="96">
        <v>400</v>
      </c>
      <c r="M80" s="96">
        <v>400</v>
      </c>
      <c r="N80" s="94">
        <v>400</v>
      </c>
      <c r="O80" s="94">
        <f>N80*0.992</f>
        <v>396.8</v>
      </c>
      <c r="P80" s="265" t="s">
        <v>321</v>
      </c>
      <c r="Q80" s="252"/>
    </row>
    <row r="81" spans="1:17" ht="51">
      <c r="A81" s="136" t="s">
        <v>28</v>
      </c>
      <c r="B81" s="137">
        <v>3</v>
      </c>
      <c r="C81" s="137">
        <v>2</v>
      </c>
      <c r="D81" s="264" t="s">
        <v>349</v>
      </c>
      <c r="E81" s="264" t="s">
        <v>263</v>
      </c>
      <c r="F81" s="115">
        <v>41624.5</v>
      </c>
      <c r="G81" s="115">
        <v>13427.7</v>
      </c>
      <c r="H81" s="96">
        <v>6969</v>
      </c>
      <c r="I81" s="96">
        <v>3930.7</v>
      </c>
      <c r="J81" s="96">
        <v>3728.7</v>
      </c>
      <c r="K81" s="96">
        <v>2568.1</v>
      </c>
      <c r="L81" s="256">
        <v>950</v>
      </c>
      <c r="M81" s="96"/>
      <c r="N81" s="96"/>
      <c r="O81" s="94">
        <f>N81*0.992</f>
        <v>0</v>
      </c>
      <c r="P81" s="265" t="s">
        <v>264</v>
      </c>
      <c r="Q81" s="252"/>
    </row>
    <row r="82" spans="1:17" ht="8.25" customHeight="1">
      <c r="A82" s="131"/>
    </row>
    <row r="83" spans="1:17" ht="17.25" customHeight="1">
      <c r="A83" s="326" t="s">
        <v>431</v>
      </c>
      <c r="B83" s="326"/>
      <c r="C83" s="326"/>
      <c r="D83" s="326"/>
      <c r="E83" s="326"/>
      <c r="F83" s="326"/>
      <c r="G83" s="326"/>
      <c r="H83" s="326"/>
      <c r="I83" s="326"/>
      <c r="J83" s="326"/>
      <c r="K83" s="326"/>
      <c r="L83" s="326"/>
      <c r="M83" s="326"/>
      <c r="N83" s="326"/>
      <c r="O83" s="326"/>
      <c r="P83" s="326"/>
      <c r="Q83" s="326"/>
    </row>
    <row r="84" spans="1:17">
      <c r="A84" s="325" t="s">
        <v>432</v>
      </c>
      <c r="B84" s="325"/>
      <c r="C84" s="325"/>
      <c r="D84" s="325"/>
      <c r="E84" s="325"/>
      <c r="F84" s="266"/>
      <c r="G84" s="266"/>
      <c r="H84" s="90"/>
      <c r="I84" s="90"/>
      <c r="J84" s="90"/>
      <c r="K84" s="90"/>
      <c r="L84" s="255"/>
      <c r="M84" s="90"/>
      <c r="N84" s="90"/>
      <c r="O84" s="90"/>
      <c r="P84" s="88"/>
    </row>
    <row r="85" spans="1:17">
      <c r="B85" s="334" t="s">
        <v>350</v>
      </c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</row>
  </sheetData>
  <autoFilter ref="A18:P85"/>
  <mergeCells count="33">
    <mergeCell ref="O1:P1"/>
    <mergeCell ref="O2:P2"/>
    <mergeCell ref="O5:P5"/>
    <mergeCell ref="O6:P6"/>
    <mergeCell ref="A9:P9"/>
    <mergeCell ref="B85:P85"/>
    <mergeCell ref="A11:D11"/>
    <mergeCell ref="E11:P11"/>
    <mergeCell ref="E12:P12"/>
    <mergeCell ref="E13:P13"/>
    <mergeCell ref="E14:P14"/>
    <mergeCell ref="A16:B17"/>
    <mergeCell ref="C16:C18"/>
    <mergeCell ref="D16:D18"/>
    <mergeCell ref="E16:E18"/>
    <mergeCell ref="P16:P18"/>
    <mergeCell ref="F16:O16"/>
    <mergeCell ref="G17:G18"/>
    <mergeCell ref="Q16:Q18"/>
    <mergeCell ref="A84:E84"/>
    <mergeCell ref="A83:Q83"/>
    <mergeCell ref="N17:N18"/>
    <mergeCell ref="O17:O18"/>
    <mergeCell ref="F17:F18"/>
    <mergeCell ref="D19:P19"/>
    <mergeCell ref="H17:H18"/>
    <mergeCell ref="I17:I18"/>
    <mergeCell ref="J17:J18"/>
    <mergeCell ref="K17:K18"/>
    <mergeCell ref="L17:L18"/>
    <mergeCell ref="M17:M18"/>
    <mergeCell ref="D49:P49"/>
    <mergeCell ref="D79:P7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74"/>
  <sheetViews>
    <sheetView showZeros="0" zoomScaleNormal="100" workbookViewId="0">
      <selection activeCell="P21" sqref="P21"/>
    </sheetView>
  </sheetViews>
  <sheetFormatPr defaultColWidth="9.140625" defaultRowHeight="15"/>
  <cols>
    <col min="1" max="3" width="6.42578125" style="67" customWidth="1"/>
    <col min="4" max="4" width="6.42578125" style="66" customWidth="1"/>
    <col min="5" max="5" width="32.140625" style="68" customWidth="1"/>
    <col min="6" max="6" width="23.28515625" style="69" customWidth="1"/>
    <col min="7" max="7" width="10.7109375" style="70" customWidth="1"/>
    <col min="8" max="17" width="6.7109375" style="66" customWidth="1"/>
    <col min="18" max="18" width="8.42578125" style="66" customWidth="1"/>
    <col min="19" max="19" width="10.140625" style="66" customWidth="1"/>
    <col min="20" max="20" width="9.7109375" style="66" customWidth="1"/>
    <col min="21" max="22" width="9.85546875" style="66" customWidth="1"/>
    <col min="23" max="23" width="10" style="89" customWidth="1"/>
    <col min="24" max="27" width="11" style="89" customWidth="1"/>
    <col min="28" max="16384" width="9.140625" style="66"/>
  </cols>
  <sheetData>
    <row r="1" spans="1:27" ht="15.75">
      <c r="G1" s="71"/>
      <c r="T1" s="72"/>
      <c r="U1" s="72"/>
      <c r="V1" s="72"/>
      <c r="W1" s="348" t="s">
        <v>255</v>
      </c>
      <c r="X1" s="348"/>
      <c r="Y1" s="348"/>
      <c r="Z1" s="348"/>
      <c r="AA1" s="348"/>
    </row>
    <row r="2" spans="1:27" ht="48" customHeight="1">
      <c r="G2" s="71"/>
      <c r="T2" s="73"/>
      <c r="U2" s="73"/>
      <c r="V2" s="73"/>
      <c r="W2" s="349" t="s">
        <v>352</v>
      </c>
      <c r="X2" s="349"/>
      <c r="Y2" s="349"/>
      <c r="Z2" s="349"/>
      <c r="AA2" s="349"/>
    </row>
    <row r="3" spans="1:27">
      <c r="G3" s="71"/>
    </row>
    <row r="4" spans="1:27" ht="15.75"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T4" s="72"/>
      <c r="U4" s="72"/>
      <c r="V4" s="72"/>
      <c r="W4" s="348" t="s">
        <v>181</v>
      </c>
      <c r="X4" s="348"/>
      <c r="Y4" s="348"/>
      <c r="Z4" s="348"/>
      <c r="AA4" s="348"/>
    </row>
    <row r="5" spans="1:27" ht="75.75" customHeight="1"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T5" s="74"/>
      <c r="U5" s="74"/>
      <c r="V5" s="74"/>
      <c r="W5" s="352" t="s">
        <v>182</v>
      </c>
      <c r="X5" s="352"/>
      <c r="Y5" s="352"/>
      <c r="Z5" s="352"/>
      <c r="AA5" s="352"/>
    </row>
    <row r="6" spans="1:27" ht="42.75" customHeight="1">
      <c r="A6" s="359" t="s">
        <v>183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</row>
    <row r="7" spans="1:27">
      <c r="E7" s="78"/>
      <c r="F7" s="273"/>
      <c r="G7" s="79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Y7" s="226"/>
      <c r="Z7" s="226"/>
      <c r="AA7" s="226"/>
    </row>
    <row r="8" spans="1:27">
      <c r="A8" s="75" t="s">
        <v>154</v>
      </c>
      <c r="B8" s="75"/>
      <c r="C8" s="75"/>
      <c r="D8" s="76"/>
      <c r="E8" s="77"/>
      <c r="F8" s="360" t="s">
        <v>184</v>
      </c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</row>
    <row r="9" spans="1:27">
      <c r="F9" s="361" t="s">
        <v>1</v>
      </c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</row>
    <row r="10" spans="1:27">
      <c r="A10" s="325" t="s">
        <v>2</v>
      </c>
      <c r="B10" s="325"/>
      <c r="C10" s="325"/>
      <c r="D10" s="325"/>
      <c r="E10" s="325"/>
      <c r="F10" s="360" t="s">
        <v>31</v>
      </c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</row>
    <row r="11" spans="1:27">
      <c r="E11" s="78"/>
      <c r="F11" s="361" t="s">
        <v>3</v>
      </c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</row>
    <row r="12" spans="1:27">
      <c r="E12" s="78"/>
      <c r="F12" s="273"/>
      <c r="G12" s="79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Y12" s="132"/>
      <c r="Z12" s="132"/>
      <c r="AA12" s="132"/>
    </row>
    <row r="13" spans="1:27" s="76" customFormat="1" ht="51">
      <c r="A13" s="362" t="s">
        <v>4</v>
      </c>
      <c r="B13" s="363"/>
      <c r="C13" s="363"/>
      <c r="D13" s="364"/>
      <c r="E13" s="269" t="s">
        <v>185</v>
      </c>
      <c r="F13" s="269" t="s">
        <v>186</v>
      </c>
      <c r="G13" s="344" t="s">
        <v>343</v>
      </c>
      <c r="H13" s="363" t="s">
        <v>187</v>
      </c>
      <c r="I13" s="363"/>
      <c r="J13" s="363"/>
      <c r="K13" s="363"/>
      <c r="L13" s="363"/>
      <c r="M13" s="363"/>
      <c r="N13" s="363"/>
      <c r="O13" s="363"/>
      <c r="P13" s="363"/>
      <c r="Q13" s="364"/>
      <c r="R13" s="362" t="s">
        <v>188</v>
      </c>
      <c r="S13" s="363"/>
      <c r="T13" s="363"/>
      <c r="U13" s="363"/>
      <c r="V13" s="363"/>
      <c r="W13" s="363"/>
      <c r="X13" s="363"/>
      <c r="Y13" s="363"/>
      <c r="Z13" s="363"/>
      <c r="AA13" s="364"/>
    </row>
    <row r="14" spans="1:27" s="76" customFormat="1" ht="25.5">
      <c r="A14" s="126" t="s">
        <v>9</v>
      </c>
      <c r="B14" s="126" t="s">
        <v>10</v>
      </c>
      <c r="C14" s="126" t="s">
        <v>11</v>
      </c>
      <c r="D14" s="115" t="s">
        <v>12</v>
      </c>
      <c r="E14" s="181" t="s">
        <v>189</v>
      </c>
      <c r="F14" s="269" t="s">
        <v>160</v>
      </c>
      <c r="G14" s="345"/>
      <c r="H14" s="269" t="s">
        <v>18</v>
      </c>
      <c r="I14" s="269" t="s">
        <v>19</v>
      </c>
      <c r="J14" s="269" t="s">
        <v>20</v>
      </c>
      <c r="K14" s="269" t="s">
        <v>21</v>
      </c>
      <c r="L14" s="269" t="s">
        <v>22</v>
      </c>
      <c r="M14" s="269" t="s">
        <v>23</v>
      </c>
      <c r="N14" s="269" t="s">
        <v>24</v>
      </c>
      <c r="O14" s="269" t="s">
        <v>25</v>
      </c>
      <c r="P14" s="269" t="s">
        <v>26</v>
      </c>
      <c r="Q14" s="269" t="s">
        <v>27</v>
      </c>
      <c r="R14" s="271" t="s">
        <v>18</v>
      </c>
      <c r="S14" s="271" t="s">
        <v>19</v>
      </c>
      <c r="T14" s="271" t="s">
        <v>20</v>
      </c>
      <c r="U14" s="271" t="s">
        <v>21</v>
      </c>
      <c r="V14" s="271" t="s">
        <v>22</v>
      </c>
      <c r="W14" s="263" t="s">
        <v>23</v>
      </c>
      <c r="X14" s="263" t="s">
        <v>24</v>
      </c>
      <c r="Y14" s="263" t="s">
        <v>25</v>
      </c>
      <c r="Z14" s="263" t="s">
        <v>26</v>
      </c>
      <c r="AA14" s="263" t="s">
        <v>27</v>
      </c>
    </row>
    <row r="15" spans="1:27" s="76" customFormat="1" ht="51">
      <c r="A15" s="274" t="s">
        <v>28</v>
      </c>
      <c r="B15" s="274" t="s">
        <v>58</v>
      </c>
      <c r="C15" s="274"/>
      <c r="D15" s="274"/>
      <c r="E15" s="280" t="s">
        <v>59</v>
      </c>
      <c r="F15" s="280"/>
      <c r="G15" s="270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3"/>
      <c r="X15" s="183"/>
      <c r="Y15" s="183"/>
      <c r="Z15" s="183"/>
      <c r="AA15" s="183"/>
    </row>
    <row r="16" spans="1:27" s="76" customFormat="1" ht="63.75">
      <c r="A16" s="274" t="s">
        <v>28</v>
      </c>
      <c r="B16" s="274" t="s">
        <v>58</v>
      </c>
      <c r="C16" s="274" t="s">
        <v>46</v>
      </c>
      <c r="D16" s="277"/>
      <c r="E16" s="184" t="s">
        <v>68</v>
      </c>
      <c r="F16" s="111" t="s">
        <v>190</v>
      </c>
      <c r="G16" s="269" t="s">
        <v>191</v>
      </c>
      <c r="H16" s="185"/>
      <c r="I16" s="185"/>
      <c r="J16" s="185">
        <v>18</v>
      </c>
      <c r="K16" s="185">
        <v>18</v>
      </c>
      <c r="L16" s="185"/>
      <c r="M16" s="185"/>
      <c r="N16" s="185"/>
      <c r="O16" s="185"/>
      <c r="P16" s="185"/>
      <c r="Q16" s="185"/>
      <c r="R16" s="186"/>
      <c r="S16" s="186"/>
      <c r="T16" s="186">
        <v>15929.4</v>
      </c>
      <c r="U16" s="186">
        <v>27640.6</v>
      </c>
      <c r="V16" s="187">
        <f t="shared" ref="V16:W16" si="0">V17+V18+V19+V20+V21</f>
        <v>28410.2</v>
      </c>
      <c r="W16" s="187">
        <f t="shared" si="0"/>
        <v>32445.8</v>
      </c>
      <c r="X16" s="187">
        <f>X17+X18+X19+X20+X21</f>
        <v>33905.5</v>
      </c>
      <c r="Y16" s="187">
        <f t="shared" ref="Y16:AA16" si="1">Y17+Y18+Y19+Y20+Y21</f>
        <v>15760.7</v>
      </c>
      <c r="Z16" s="187">
        <f t="shared" si="1"/>
        <v>17739.099999999999</v>
      </c>
      <c r="AA16" s="187">
        <f t="shared" si="1"/>
        <v>17597.1872</v>
      </c>
    </row>
    <row r="17" spans="1:27" s="76" customFormat="1" ht="41.45" customHeight="1">
      <c r="A17" s="275"/>
      <c r="B17" s="275"/>
      <c r="C17" s="275"/>
      <c r="D17" s="278"/>
      <c r="E17" s="264" t="s">
        <v>192</v>
      </c>
      <c r="F17" s="264" t="s">
        <v>190</v>
      </c>
      <c r="G17" s="269" t="s">
        <v>191</v>
      </c>
      <c r="H17" s="185"/>
      <c r="I17" s="185"/>
      <c r="J17" s="185"/>
      <c r="K17" s="185"/>
      <c r="L17" s="185">
        <v>18</v>
      </c>
      <c r="M17" s="185">
        <v>12</v>
      </c>
      <c r="N17" s="185">
        <v>12</v>
      </c>
      <c r="O17" s="185">
        <v>12</v>
      </c>
      <c r="P17" s="185">
        <v>12</v>
      </c>
      <c r="Q17" s="185">
        <v>12</v>
      </c>
      <c r="R17" s="186"/>
      <c r="S17" s="186"/>
      <c r="T17" s="186"/>
      <c r="U17" s="186"/>
      <c r="V17" s="187">
        <v>13006</v>
      </c>
      <c r="W17" s="187">
        <v>18395.900000000001</v>
      </c>
      <c r="X17" s="187">
        <v>18487.599999999999</v>
      </c>
      <c r="Y17" s="187">
        <v>8593.7000000000007</v>
      </c>
      <c r="Z17" s="187">
        <v>9672.6</v>
      </c>
      <c r="AA17" s="187">
        <f t="shared" ref="AA17:AA70" si="2">Z17*0.992</f>
        <v>9595.2191999999995</v>
      </c>
    </row>
    <row r="18" spans="1:27" s="76" customFormat="1" ht="63.75">
      <c r="A18" s="275"/>
      <c r="B18" s="275"/>
      <c r="C18" s="275"/>
      <c r="D18" s="278"/>
      <c r="E18" s="264" t="s">
        <v>193</v>
      </c>
      <c r="F18" s="281" t="s">
        <v>194</v>
      </c>
      <c r="G18" s="271" t="s">
        <v>191</v>
      </c>
      <c r="H18" s="185"/>
      <c r="I18" s="185"/>
      <c r="J18" s="185"/>
      <c r="K18" s="185"/>
      <c r="L18" s="185">
        <v>4864</v>
      </c>
      <c r="M18" s="185">
        <v>5232</v>
      </c>
      <c r="N18" s="185">
        <v>5232</v>
      </c>
      <c r="O18" s="185">
        <v>5232</v>
      </c>
      <c r="P18" s="185">
        <v>5232</v>
      </c>
      <c r="Q18" s="185">
        <v>5232</v>
      </c>
      <c r="R18" s="186"/>
      <c r="S18" s="186"/>
      <c r="T18" s="186"/>
      <c r="U18" s="186"/>
      <c r="V18" s="187">
        <v>1986.3</v>
      </c>
      <c r="W18" s="187">
        <v>2224.9</v>
      </c>
      <c r="X18" s="187">
        <v>2235.9</v>
      </c>
      <c r="Y18" s="187">
        <v>1039.4000000000001</v>
      </c>
      <c r="Z18" s="187">
        <v>1169.8</v>
      </c>
      <c r="AA18" s="187">
        <f t="shared" si="2"/>
        <v>1160.4415999999999</v>
      </c>
    </row>
    <row r="19" spans="1:27" s="76" customFormat="1" ht="25.5">
      <c r="A19" s="275"/>
      <c r="B19" s="275"/>
      <c r="C19" s="275"/>
      <c r="D19" s="278"/>
      <c r="E19" s="365" t="s">
        <v>195</v>
      </c>
      <c r="F19" s="281" t="s">
        <v>196</v>
      </c>
      <c r="G19" s="271" t="s">
        <v>191</v>
      </c>
      <c r="H19" s="185"/>
      <c r="I19" s="185"/>
      <c r="J19" s="185"/>
      <c r="K19" s="185"/>
      <c r="L19" s="185">
        <v>620</v>
      </c>
      <c r="M19" s="185">
        <v>56</v>
      </c>
      <c r="N19" s="185"/>
      <c r="O19" s="185"/>
      <c r="P19" s="185"/>
      <c r="Q19" s="185"/>
      <c r="R19" s="186"/>
      <c r="S19" s="186"/>
      <c r="T19" s="186"/>
      <c r="U19" s="186"/>
      <c r="V19" s="187">
        <v>6660.2</v>
      </c>
      <c r="W19" s="187">
        <v>462.1</v>
      </c>
      <c r="X19" s="187">
        <v>0</v>
      </c>
      <c r="Y19" s="187"/>
      <c r="Z19" s="187"/>
      <c r="AA19" s="187"/>
    </row>
    <row r="20" spans="1:27" s="76" customFormat="1" ht="38.25">
      <c r="A20" s="275"/>
      <c r="B20" s="275"/>
      <c r="C20" s="275"/>
      <c r="D20" s="278"/>
      <c r="E20" s="366"/>
      <c r="F20" s="281" t="s">
        <v>221</v>
      </c>
      <c r="G20" s="271" t="s">
        <v>191</v>
      </c>
      <c r="H20" s="185"/>
      <c r="I20" s="185"/>
      <c r="J20" s="185"/>
      <c r="K20" s="185"/>
      <c r="L20" s="185">
        <v>307</v>
      </c>
      <c r="M20" s="185">
        <v>70</v>
      </c>
      <c r="N20" s="185"/>
      <c r="O20" s="185"/>
      <c r="P20" s="185"/>
      <c r="Q20" s="185"/>
      <c r="R20" s="186"/>
      <c r="S20" s="186"/>
      <c r="T20" s="186"/>
      <c r="U20" s="186"/>
      <c r="V20" s="187">
        <v>3295.3</v>
      </c>
      <c r="W20" s="187">
        <v>577.6</v>
      </c>
      <c r="X20" s="187">
        <v>0</v>
      </c>
      <c r="Y20" s="187"/>
      <c r="Z20" s="187"/>
      <c r="AA20" s="187"/>
    </row>
    <row r="21" spans="1:27" s="76" customFormat="1" ht="51">
      <c r="A21" s="276"/>
      <c r="B21" s="276"/>
      <c r="C21" s="276"/>
      <c r="D21" s="279"/>
      <c r="E21" s="264" t="s">
        <v>197</v>
      </c>
      <c r="F21" s="264" t="s">
        <v>198</v>
      </c>
      <c r="G21" s="271" t="s">
        <v>199</v>
      </c>
      <c r="H21" s="185"/>
      <c r="I21" s="185"/>
      <c r="J21" s="185"/>
      <c r="K21" s="185"/>
      <c r="L21" s="185">
        <v>6799.7</v>
      </c>
      <c r="M21" s="185">
        <v>6799.7</v>
      </c>
      <c r="N21" s="185">
        <v>6799.7</v>
      </c>
      <c r="O21" s="185">
        <v>6799.7</v>
      </c>
      <c r="P21" s="185">
        <v>6799.7</v>
      </c>
      <c r="Q21" s="185">
        <v>6799.7</v>
      </c>
      <c r="R21" s="186"/>
      <c r="S21" s="186"/>
      <c r="T21" s="186"/>
      <c r="U21" s="186"/>
      <c r="V21" s="187">
        <v>3462.4</v>
      </c>
      <c r="W21" s="187">
        <v>10785.3</v>
      </c>
      <c r="X21" s="187">
        <v>13182</v>
      </c>
      <c r="Y21" s="187">
        <v>6127.6</v>
      </c>
      <c r="Z21" s="187">
        <v>6896.7</v>
      </c>
      <c r="AA21" s="187">
        <f t="shared" si="2"/>
        <v>6841.5263999999997</v>
      </c>
    </row>
    <row r="22" spans="1:27" s="76" customFormat="1" ht="38.25">
      <c r="A22" s="271">
        <v>30</v>
      </c>
      <c r="B22" s="271">
        <v>3</v>
      </c>
      <c r="C22" s="271"/>
      <c r="D22" s="271"/>
      <c r="E22" s="283" t="s">
        <v>98</v>
      </c>
      <c r="F22" s="281"/>
      <c r="G22" s="269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  <c r="S22" s="186"/>
      <c r="T22" s="186"/>
      <c r="U22" s="186"/>
      <c r="V22" s="186"/>
      <c r="W22" s="187"/>
      <c r="X22" s="187"/>
      <c r="Y22" s="187"/>
      <c r="Z22" s="187"/>
      <c r="AA22" s="187"/>
    </row>
    <row r="23" spans="1:27" s="76" customFormat="1" ht="229.5">
      <c r="A23" s="126" t="s">
        <v>28</v>
      </c>
      <c r="B23" s="126" t="s">
        <v>100</v>
      </c>
      <c r="C23" s="126" t="s">
        <v>41</v>
      </c>
      <c r="D23" s="126"/>
      <c r="E23" s="82" t="s">
        <v>200</v>
      </c>
      <c r="F23" s="82" t="s">
        <v>201</v>
      </c>
      <c r="G23" s="269" t="s">
        <v>202</v>
      </c>
      <c r="H23" s="185"/>
      <c r="I23" s="185">
        <v>3267</v>
      </c>
      <c r="J23" s="185">
        <v>3259</v>
      </c>
      <c r="K23" s="185">
        <f>9789-K31</f>
        <v>3622</v>
      </c>
      <c r="L23" s="185">
        <f>9789-L31</f>
        <v>3622</v>
      </c>
      <c r="M23" s="185"/>
      <c r="N23" s="185"/>
      <c r="O23" s="185"/>
      <c r="P23" s="185"/>
      <c r="Q23" s="185"/>
      <c r="R23" s="186"/>
      <c r="S23" s="187">
        <v>593771</v>
      </c>
      <c r="T23" s="187">
        <v>647601.6</v>
      </c>
      <c r="U23" s="187">
        <v>897725.6</v>
      </c>
      <c r="V23" s="187">
        <v>858235</v>
      </c>
      <c r="W23" s="187"/>
      <c r="X23" s="187"/>
      <c r="Y23" s="187"/>
      <c r="Z23" s="187"/>
      <c r="AA23" s="187"/>
    </row>
    <row r="24" spans="1:27" s="76" customFormat="1" ht="89.25">
      <c r="A24" s="353" t="s">
        <v>28</v>
      </c>
      <c r="B24" s="353" t="s">
        <v>100</v>
      </c>
      <c r="C24" s="353" t="s">
        <v>63</v>
      </c>
      <c r="D24" s="356"/>
      <c r="E24" s="264" t="s">
        <v>203</v>
      </c>
      <c r="F24" s="264" t="s">
        <v>345</v>
      </c>
      <c r="G24" s="269" t="s">
        <v>204</v>
      </c>
      <c r="H24" s="185"/>
      <c r="I24" s="185"/>
      <c r="J24" s="185">
        <v>63648</v>
      </c>
      <c r="K24" s="185">
        <v>67200</v>
      </c>
      <c r="L24" s="185">
        <v>39312</v>
      </c>
      <c r="M24" s="185"/>
      <c r="N24" s="185"/>
      <c r="O24" s="185"/>
      <c r="P24" s="185"/>
      <c r="Q24" s="185"/>
      <c r="R24" s="185"/>
      <c r="S24" s="187"/>
      <c r="T24" s="187">
        <v>46204.4</v>
      </c>
      <c r="U24" s="187">
        <v>53166.400000000001</v>
      </c>
      <c r="V24" s="187">
        <v>32727</v>
      </c>
      <c r="W24" s="187"/>
      <c r="X24" s="187"/>
      <c r="Y24" s="187"/>
      <c r="Z24" s="187"/>
      <c r="AA24" s="187">
        <f t="shared" si="2"/>
        <v>0</v>
      </c>
    </row>
    <row r="25" spans="1:27" s="76" customFormat="1" ht="76.5">
      <c r="A25" s="354"/>
      <c r="B25" s="354"/>
      <c r="C25" s="354"/>
      <c r="D25" s="357"/>
      <c r="E25" s="264" t="s">
        <v>205</v>
      </c>
      <c r="F25" s="264" t="s">
        <v>206</v>
      </c>
      <c r="G25" s="269" t="s">
        <v>202</v>
      </c>
      <c r="H25" s="185"/>
      <c r="I25" s="185"/>
      <c r="J25" s="185">
        <v>24</v>
      </c>
      <c r="K25" s="185">
        <v>34</v>
      </c>
      <c r="L25" s="185">
        <v>30</v>
      </c>
      <c r="M25" s="185"/>
      <c r="N25" s="185"/>
      <c r="O25" s="185"/>
      <c r="P25" s="185"/>
      <c r="Q25" s="185"/>
      <c r="R25" s="185"/>
      <c r="S25" s="187"/>
      <c r="T25" s="187">
        <v>17.399999999999999</v>
      </c>
      <c r="U25" s="187">
        <v>20</v>
      </c>
      <c r="V25" s="187">
        <v>13.1</v>
      </c>
      <c r="W25" s="187"/>
      <c r="X25" s="187"/>
      <c r="Y25" s="187"/>
      <c r="Z25" s="187"/>
      <c r="AA25" s="187">
        <f t="shared" si="2"/>
        <v>0</v>
      </c>
    </row>
    <row r="26" spans="1:27" s="76" customFormat="1" ht="76.5">
      <c r="A26" s="354"/>
      <c r="B26" s="354"/>
      <c r="C26" s="354"/>
      <c r="D26" s="357"/>
      <c r="E26" s="264" t="s">
        <v>207</v>
      </c>
      <c r="F26" s="264" t="s">
        <v>206</v>
      </c>
      <c r="G26" s="269" t="s">
        <v>202</v>
      </c>
      <c r="H26" s="185"/>
      <c r="I26" s="185"/>
      <c r="J26" s="185">
        <v>30.2</v>
      </c>
      <c r="K26" s="185">
        <v>32</v>
      </c>
      <c r="L26" s="185">
        <v>42</v>
      </c>
      <c r="M26" s="185"/>
      <c r="N26" s="185"/>
      <c r="O26" s="185"/>
      <c r="P26" s="185"/>
      <c r="Q26" s="185"/>
      <c r="R26" s="185"/>
      <c r="S26" s="187"/>
      <c r="T26" s="187">
        <v>29</v>
      </c>
      <c r="U26" s="187">
        <v>33.4</v>
      </c>
      <c r="V26" s="187">
        <v>21.8</v>
      </c>
      <c r="W26" s="187"/>
      <c r="X26" s="187"/>
      <c r="Y26" s="187"/>
      <c r="Z26" s="187"/>
      <c r="AA26" s="187">
        <f t="shared" si="2"/>
        <v>0</v>
      </c>
    </row>
    <row r="27" spans="1:27" s="76" customFormat="1" ht="63.75">
      <c r="A27" s="355"/>
      <c r="B27" s="355"/>
      <c r="C27" s="355"/>
      <c r="D27" s="358"/>
      <c r="E27" s="264" t="s">
        <v>208</v>
      </c>
      <c r="F27" s="264" t="s">
        <v>206</v>
      </c>
      <c r="G27" s="269" t="s">
        <v>202</v>
      </c>
      <c r="H27" s="185"/>
      <c r="I27" s="185"/>
      <c r="J27" s="185">
        <v>60</v>
      </c>
      <c r="K27" s="185">
        <v>62</v>
      </c>
      <c r="L27" s="185">
        <v>62</v>
      </c>
      <c r="M27" s="185"/>
      <c r="N27" s="185"/>
      <c r="O27" s="185"/>
      <c r="P27" s="185"/>
      <c r="Q27" s="185"/>
      <c r="R27" s="185"/>
      <c r="S27" s="187"/>
      <c r="T27" s="187">
        <v>43.6</v>
      </c>
      <c r="U27" s="187">
        <v>50.2</v>
      </c>
      <c r="V27" s="187">
        <v>32.799999999999997</v>
      </c>
      <c r="W27" s="187"/>
      <c r="X27" s="187"/>
      <c r="Y27" s="187"/>
      <c r="Z27" s="187"/>
      <c r="AA27" s="187">
        <f t="shared" si="2"/>
        <v>0</v>
      </c>
    </row>
    <row r="28" spans="1:27" s="76" customFormat="1" ht="89.25">
      <c r="A28" s="353" t="s">
        <v>28</v>
      </c>
      <c r="B28" s="353" t="s">
        <v>100</v>
      </c>
      <c r="C28" s="353" t="s">
        <v>46</v>
      </c>
      <c r="D28" s="368"/>
      <c r="E28" s="264" t="s">
        <v>209</v>
      </c>
      <c r="F28" s="264" t="s">
        <v>190</v>
      </c>
      <c r="G28" s="269" t="s">
        <v>191</v>
      </c>
      <c r="H28" s="185"/>
      <c r="I28" s="185">
        <v>144</v>
      </c>
      <c r="J28" s="185">
        <v>144</v>
      </c>
      <c r="K28" s="185">
        <v>144</v>
      </c>
      <c r="L28" s="185">
        <v>144</v>
      </c>
      <c r="M28" s="185"/>
      <c r="N28" s="185"/>
      <c r="O28" s="185"/>
      <c r="P28" s="185"/>
      <c r="Q28" s="185"/>
      <c r="R28" s="185"/>
      <c r="S28" s="187"/>
      <c r="T28" s="187">
        <v>1123.4000000000001</v>
      </c>
      <c r="U28" s="187">
        <v>1746.7</v>
      </c>
      <c r="V28" s="187">
        <v>174.1</v>
      </c>
      <c r="W28" s="187"/>
      <c r="X28" s="187"/>
      <c r="Y28" s="187"/>
      <c r="Z28" s="187"/>
      <c r="AA28" s="187">
        <f t="shared" si="2"/>
        <v>0</v>
      </c>
    </row>
    <row r="29" spans="1:27" s="76" customFormat="1" ht="76.5">
      <c r="A29" s="354"/>
      <c r="B29" s="354"/>
      <c r="C29" s="354"/>
      <c r="D29" s="369"/>
      <c r="E29" s="264" t="s">
        <v>210</v>
      </c>
      <c r="F29" s="264" t="s">
        <v>211</v>
      </c>
      <c r="G29" s="269" t="s">
        <v>191</v>
      </c>
      <c r="H29" s="185"/>
      <c r="I29" s="185">
        <v>1300</v>
      </c>
      <c r="J29" s="185">
        <v>1820</v>
      </c>
      <c r="K29" s="185">
        <v>1600</v>
      </c>
      <c r="L29" s="185">
        <v>1600</v>
      </c>
      <c r="M29" s="185"/>
      <c r="N29" s="185"/>
      <c r="O29" s="185"/>
      <c r="P29" s="185"/>
      <c r="Q29" s="185"/>
      <c r="R29" s="185"/>
      <c r="S29" s="187"/>
      <c r="T29" s="187">
        <v>14199</v>
      </c>
      <c r="U29" s="187">
        <v>22076.5</v>
      </c>
      <c r="V29" s="187">
        <v>22076.6</v>
      </c>
      <c r="W29" s="187"/>
      <c r="X29" s="187"/>
      <c r="Y29" s="187"/>
      <c r="Z29" s="187"/>
      <c r="AA29" s="187">
        <f t="shared" si="2"/>
        <v>0</v>
      </c>
    </row>
    <row r="30" spans="1:27" s="76" customFormat="1" ht="38.25">
      <c r="A30" s="354"/>
      <c r="B30" s="354"/>
      <c r="C30" s="354"/>
      <c r="D30" s="369"/>
      <c r="E30" s="264" t="s">
        <v>212</v>
      </c>
      <c r="F30" s="264" t="s">
        <v>213</v>
      </c>
      <c r="G30" s="269" t="s">
        <v>202</v>
      </c>
      <c r="H30" s="185"/>
      <c r="I30" s="185"/>
      <c r="J30" s="185">
        <v>1420</v>
      </c>
      <c r="K30" s="185">
        <v>1422</v>
      </c>
      <c r="L30" s="185">
        <v>1422</v>
      </c>
      <c r="M30" s="185"/>
      <c r="N30" s="185"/>
      <c r="O30" s="185"/>
      <c r="P30" s="185"/>
      <c r="Q30" s="185"/>
      <c r="R30" s="185"/>
      <c r="S30" s="187"/>
      <c r="T30" s="187">
        <v>23432.9</v>
      </c>
      <c r="U30" s="187">
        <v>36433.4</v>
      </c>
      <c r="V30" s="187">
        <v>36433.4</v>
      </c>
      <c r="W30" s="187"/>
      <c r="X30" s="187"/>
      <c r="Y30" s="187"/>
      <c r="Z30" s="187"/>
      <c r="AA30" s="187">
        <f t="shared" si="2"/>
        <v>0</v>
      </c>
    </row>
    <row r="31" spans="1:27" s="76" customFormat="1" ht="255">
      <c r="A31" s="354"/>
      <c r="B31" s="354"/>
      <c r="C31" s="354"/>
      <c r="D31" s="369"/>
      <c r="E31" s="264" t="s">
        <v>214</v>
      </c>
      <c r="F31" s="264" t="s">
        <v>213</v>
      </c>
      <c r="G31" s="269" t="s">
        <v>202</v>
      </c>
      <c r="H31" s="185"/>
      <c r="I31" s="185">
        <v>5859</v>
      </c>
      <c r="J31" s="185">
        <v>9508</v>
      </c>
      <c r="K31" s="185">
        <v>6167</v>
      </c>
      <c r="L31" s="185">
        <v>6167</v>
      </c>
      <c r="M31" s="185"/>
      <c r="N31" s="185"/>
      <c r="O31" s="185"/>
      <c r="P31" s="185"/>
      <c r="Q31" s="185"/>
      <c r="R31" s="185"/>
      <c r="S31" s="187">
        <v>107915.7</v>
      </c>
      <c r="T31" s="117">
        <v>156901</v>
      </c>
      <c r="U31" s="187">
        <v>243948.9</v>
      </c>
      <c r="V31" s="187">
        <v>220607.1</v>
      </c>
      <c r="W31" s="187"/>
      <c r="X31" s="187"/>
      <c r="Y31" s="187"/>
      <c r="Z31" s="187"/>
      <c r="AA31" s="187">
        <f t="shared" si="2"/>
        <v>0</v>
      </c>
    </row>
    <row r="32" spans="1:27" s="76" customFormat="1" ht="191.25">
      <c r="A32" s="354"/>
      <c r="B32" s="354"/>
      <c r="C32" s="354"/>
      <c r="D32" s="369"/>
      <c r="E32" s="83" t="s">
        <v>215</v>
      </c>
      <c r="F32" s="264" t="s">
        <v>213</v>
      </c>
      <c r="G32" s="269" t="s">
        <v>202</v>
      </c>
      <c r="H32" s="185"/>
      <c r="I32" s="185">
        <v>25271</v>
      </c>
      <c r="J32" s="185">
        <v>25718</v>
      </c>
      <c r="K32" s="185">
        <v>28868</v>
      </c>
      <c r="L32" s="185">
        <v>28868</v>
      </c>
      <c r="M32" s="185"/>
      <c r="N32" s="185"/>
      <c r="O32" s="185"/>
      <c r="P32" s="185"/>
      <c r="Q32" s="185"/>
      <c r="R32" s="185"/>
      <c r="S32" s="187">
        <v>465461.2</v>
      </c>
      <c r="T32" s="117">
        <v>424398.4</v>
      </c>
      <c r="U32" s="187">
        <v>659852.5</v>
      </c>
      <c r="V32" s="187">
        <v>595640</v>
      </c>
      <c r="W32" s="187"/>
      <c r="X32" s="187"/>
      <c r="Y32" s="187"/>
      <c r="Z32" s="187"/>
      <c r="AA32" s="187">
        <f t="shared" si="2"/>
        <v>0</v>
      </c>
    </row>
    <row r="33" spans="1:27" s="76" customFormat="1" ht="191.25">
      <c r="A33" s="354"/>
      <c r="B33" s="354"/>
      <c r="C33" s="354"/>
      <c r="D33" s="369"/>
      <c r="E33" s="264" t="s">
        <v>216</v>
      </c>
      <c r="F33" s="264" t="s">
        <v>213</v>
      </c>
      <c r="G33" s="269" t="s">
        <v>202</v>
      </c>
      <c r="H33" s="185"/>
      <c r="I33" s="185">
        <v>20803</v>
      </c>
      <c r="J33" s="185">
        <v>20762</v>
      </c>
      <c r="K33" s="185">
        <f>21521-K30</f>
        <v>20099</v>
      </c>
      <c r="L33" s="185">
        <f>21521-L30</f>
        <v>20099</v>
      </c>
      <c r="M33" s="185"/>
      <c r="N33" s="185"/>
      <c r="O33" s="185"/>
      <c r="P33" s="185"/>
      <c r="Q33" s="185"/>
      <c r="R33" s="185"/>
      <c r="S33" s="187">
        <v>383166</v>
      </c>
      <c r="T33" s="117">
        <v>342614.5</v>
      </c>
      <c r="U33" s="187">
        <v>532695.30000000005</v>
      </c>
      <c r="V33" s="187">
        <v>432395.6</v>
      </c>
      <c r="W33" s="187"/>
      <c r="X33" s="187"/>
      <c r="Y33" s="187"/>
      <c r="Z33" s="187"/>
      <c r="AA33" s="187">
        <f t="shared" si="2"/>
        <v>0</v>
      </c>
    </row>
    <row r="34" spans="1:27" s="76" customFormat="1" ht="25.5">
      <c r="A34" s="354"/>
      <c r="B34" s="354"/>
      <c r="C34" s="354"/>
      <c r="D34" s="369"/>
      <c r="E34" s="84" t="s">
        <v>217</v>
      </c>
      <c r="F34" s="84" t="s">
        <v>218</v>
      </c>
      <c r="G34" s="271" t="s">
        <v>202</v>
      </c>
      <c r="H34" s="188"/>
      <c r="I34" s="188">
        <v>995</v>
      </c>
      <c r="J34" s="188"/>
      <c r="K34" s="188"/>
      <c r="L34" s="188"/>
      <c r="M34" s="188"/>
      <c r="N34" s="188"/>
      <c r="O34" s="188"/>
      <c r="P34" s="188"/>
      <c r="Q34" s="188"/>
      <c r="R34" s="188"/>
      <c r="S34" s="188">
        <v>9168.2999999999993</v>
      </c>
      <c r="T34" s="189"/>
      <c r="U34" s="190"/>
      <c r="V34" s="190"/>
      <c r="W34" s="191"/>
      <c r="X34" s="191"/>
      <c r="Y34" s="191"/>
      <c r="Z34" s="191"/>
      <c r="AA34" s="187">
        <f t="shared" si="2"/>
        <v>0</v>
      </c>
    </row>
    <row r="35" spans="1:27" s="76" customFormat="1" ht="140.25">
      <c r="A35" s="354"/>
      <c r="B35" s="354"/>
      <c r="C35" s="354"/>
      <c r="D35" s="369"/>
      <c r="E35" s="264" t="s">
        <v>441</v>
      </c>
      <c r="F35" s="264" t="s">
        <v>219</v>
      </c>
      <c r="G35" s="269" t="s">
        <v>202</v>
      </c>
      <c r="H35" s="185"/>
      <c r="I35" s="185">
        <v>35</v>
      </c>
      <c r="J35" s="185"/>
      <c r="K35" s="185"/>
      <c r="L35" s="185"/>
      <c r="M35" s="185"/>
      <c r="N35" s="185"/>
      <c r="O35" s="185"/>
      <c r="P35" s="185"/>
      <c r="Q35" s="185"/>
      <c r="R35" s="185"/>
      <c r="S35" s="185">
        <v>10777.9</v>
      </c>
      <c r="T35" s="189"/>
      <c r="U35" s="186"/>
      <c r="V35" s="186"/>
      <c r="W35" s="187"/>
      <c r="X35" s="187"/>
      <c r="Y35" s="187"/>
      <c r="Z35" s="187"/>
      <c r="AA35" s="187">
        <f t="shared" si="2"/>
        <v>0</v>
      </c>
    </row>
    <row r="36" spans="1:27" s="76" customFormat="1" ht="153">
      <c r="A36" s="354"/>
      <c r="B36" s="354"/>
      <c r="C36" s="354"/>
      <c r="D36" s="369"/>
      <c r="E36" s="264" t="s">
        <v>442</v>
      </c>
      <c r="F36" s="264" t="s">
        <v>219</v>
      </c>
      <c r="G36" s="269" t="s">
        <v>202</v>
      </c>
      <c r="H36" s="185"/>
      <c r="I36" s="185">
        <v>19</v>
      </c>
      <c r="J36" s="185"/>
      <c r="K36" s="185"/>
      <c r="L36" s="185"/>
      <c r="M36" s="185"/>
      <c r="N36" s="185"/>
      <c r="O36" s="185"/>
      <c r="P36" s="185"/>
      <c r="Q36" s="185"/>
      <c r="R36" s="186"/>
      <c r="S36" s="186">
        <f>308.3524*19</f>
        <v>5858.6956</v>
      </c>
      <c r="T36" s="186"/>
      <c r="U36" s="186"/>
      <c r="V36" s="186"/>
      <c r="W36" s="187"/>
      <c r="X36" s="187"/>
      <c r="Y36" s="187"/>
      <c r="Z36" s="187"/>
      <c r="AA36" s="187">
        <f t="shared" si="2"/>
        <v>0</v>
      </c>
    </row>
    <row r="37" spans="1:27" s="76" customFormat="1" ht="127.5">
      <c r="A37" s="354"/>
      <c r="B37" s="354"/>
      <c r="C37" s="354"/>
      <c r="D37" s="369"/>
      <c r="E37" s="264" t="s">
        <v>443</v>
      </c>
      <c r="F37" s="264" t="s">
        <v>219</v>
      </c>
      <c r="G37" s="269" t="s">
        <v>202</v>
      </c>
      <c r="H37" s="185"/>
      <c r="I37" s="185">
        <v>28</v>
      </c>
      <c r="J37" s="185"/>
      <c r="K37" s="185"/>
      <c r="L37" s="185"/>
      <c r="M37" s="185"/>
      <c r="N37" s="185"/>
      <c r="O37" s="185"/>
      <c r="P37" s="185"/>
      <c r="Q37" s="185"/>
      <c r="R37" s="186"/>
      <c r="S37" s="186">
        <f>28*308.3524</f>
        <v>8633.8672000000006</v>
      </c>
      <c r="T37" s="186"/>
      <c r="U37" s="186"/>
      <c r="V37" s="186"/>
      <c r="W37" s="187"/>
      <c r="X37" s="187"/>
      <c r="Y37" s="187"/>
      <c r="Z37" s="187"/>
      <c r="AA37" s="187">
        <f t="shared" si="2"/>
        <v>0</v>
      </c>
    </row>
    <row r="38" spans="1:27" s="76" customFormat="1" ht="153">
      <c r="A38" s="354"/>
      <c r="B38" s="354"/>
      <c r="C38" s="354"/>
      <c r="D38" s="369"/>
      <c r="E38" s="264" t="s">
        <v>444</v>
      </c>
      <c r="F38" s="264" t="s">
        <v>219</v>
      </c>
      <c r="G38" s="269" t="s">
        <v>202</v>
      </c>
      <c r="H38" s="185"/>
      <c r="I38" s="185">
        <v>30</v>
      </c>
      <c r="J38" s="185"/>
      <c r="K38" s="185"/>
      <c r="L38" s="185"/>
      <c r="M38" s="185"/>
      <c r="N38" s="185"/>
      <c r="O38" s="185"/>
      <c r="P38" s="185"/>
      <c r="Q38" s="185"/>
      <c r="R38" s="186"/>
      <c r="S38" s="186">
        <f>30*308.83524</f>
        <v>9265.0571999999993</v>
      </c>
      <c r="T38" s="186"/>
      <c r="U38" s="186"/>
      <c r="V38" s="186"/>
      <c r="W38" s="187"/>
      <c r="X38" s="187"/>
      <c r="Y38" s="187"/>
      <c r="Z38" s="187"/>
      <c r="AA38" s="187">
        <f t="shared" si="2"/>
        <v>0</v>
      </c>
    </row>
    <row r="39" spans="1:27" s="76" customFormat="1" ht="89.25">
      <c r="A39" s="354"/>
      <c r="B39" s="354"/>
      <c r="C39" s="354"/>
      <c r="D39" s="369"/>
      <c r="E39" s="264" t="s">
        <v>203</v>
      </c>
      <c r="F39" s="264" t="s">
        <v>219</v>
      </c>
      <c r="G39" s="269" t="s">
        <v>202</v>
      </c>
      <c r="H39" s="185"/>
      <c r="I39" s="185">
        <v>33</v>
      </c>
      <c r="J39" s="185"/>
      <c r="K39" s="185"/>
      <c r="L39" s="185"/>
      <c r="M39" s="185"/>
      <c r="N39" s="185"/>
      <c r="O39" s="185"/>
      <c r="P39" s="185"/>
      <c r="Q39" s="185"/>
      <c r="R39" s="186"/>
      <c r="S39" s="186">
        <f>33*308.3524</f>
        <v>10175.629199999999</v>
      </c>
      <c r="T39" s="186"/>
      <c r="U39" s="186"/>
      <c r="V39" s="186"/>
      <c r="W39" s="187"/>
      <c r="X39" s="187"/>
      <c r="Y39" s="187"/>
      <c r="Z39" s="187"/>
      <c r="AA39" s="187">
        <f t="shared" si="2"/>
        <v>0</v>
      </c>
    </row>
    <row r="40" spans="1:27" s="76" customFormat="1" ht="63.75">
      <c r="A40" s="354"/>
      <c r="B40" s="354"/>
      <c r="C40" s="354"/>
      <c r="D40" s="369"/>
      <c r="E40" s="264" t="s">
        <v>220</v>
      </c>
      <c r="F40" s="264" t="s">
        <v>221</v>
      </c>
      <c r="G40" s="269" t="s">
        <v>222</v>
      </c>
      <c r="H40" s="185"/>
      <c r="I40" s="185">
        <v>12</v>
      </c>
      <c r="J40" s="185"/>
      <c r="K40" s="185"/>
      <c r="L40" s="185"/>
      <c r="M40" s="185"/>
      <c r="N40" s="185"/>
      <c r="O40" s="185"/>
      <c r="P40" s="185"/>
      <c r="Q40" s="185"/>
      <c r="R40" s="186"/>
      <c r="S40" s="186">
        <f>18.418788*12</f>
        <v>221.02545599999999</v>
      </c>
      <c r="T40" s="186"/>
      <c r="U40" s="186"/>
      <c r="V40" s="186"/>
      <c r="W40" s="187"/>
      <c r="X40" s="187"/>
      <c r="Y40" s="187"/>
      <c r="Z40" s="187"/>
      <c r="AA40" s="187">
        <f t="shared" si="2"/>
        <v>0</v>
      </c>
    </row>
    <row r="41" spans="1:27" s="76" customFormat="1" ht="63.75">
      <c r="A41" s="354"/>
      <c r="B41" s="354"/>
      <c r="C41" s="354"/>
      <c r="D41" s="369"/>
      <c r="E41" s="264" t="s">
        <v>223</v>
      </c>
      <c r="F41" s="264" t="s">
        <v>221</v>
      </c>
      <c r="G41" s="269" t="s">
        <v>222</v>
      </c>
      <c r="H41" s="185"/>
      <c r="I41" s="185">
        <v>18</v>
      </c>
      <c r="J41" s="185"/>
      <c r="K41" s="185"/>
      <c r="L41" s="185"/>
      <c r="M41" s="185"/>
      <c r="N41" s="185"/>
      <c r="O41" s="185"/>
      <c r="P41" s="185"/>
      <c r="Q41" s="185"/>
      <c r="R41" s="186"/>
      <c r="S41" s="186">
        <f>18.418788*18</f>
        <v>331.538184</v>
      </c>
      <c r="T41" s="186"/>
      <c r="U41" s="186"/>
      <c r="V41" s="186"/>
      <c r="W41" s="187"/>
      <c r="X41" s="187"/>
      <c r="Y41" s="187"/>
      <c r="Z41" s="187"/>
      <c r="AA41" s="187">
        <f t="shared" si="2"/>
        <v>0</v>
      </c>
    </row>
    <row r="42" spans="1:27" s="76" customFormat="1" ht="51">
      <c r="A42" s="354"/>
      <c r="B42" s="354"/>
      <c r="C42" s="354"/>
      <c r="D42" s="369"/>
      <c r="E42" s="264" t="s">
        <v>224</v>
      </c>
      <c r="F42" s="264" t="s">
        <v>221</v>
      </c>
      <c r="G42" s="269" t="s">
        <v>222</v>
      </c>
      <c r="H42" s="185"/>
      <c r="I42" s="185">
        <v>8</v>
      </c>
      <c r="J42" s="185"/>
      <c r="K42" s="185"/>
      <c r="L42" s="185"/>
      <c r="M42" s="185"/>
      <c r="N42" s="185"/>
      <c r="O42" s="185"/>
      <c r="P42" s="185"/>
      <c r="Q42" s="185"/>
      <c r="R42" s="186"/>
      <c r="S42" s="186">
        <f>8*18.418788</f>
        <v>147.35030399999999</v>
      </c>
      <c r="T42" s="186"/>
      <c r="U42" s="186"/>
      <c r="V42" s="186"/>
      <c r="W42" s="187"/>
      <c r="X42" s="187"/>
      <c r="Y42" s="187"/>
      <c r="Z42" s="187"/>
      <c r="AA42" s="187">
        <f t="shared" si="2"/>
        <v>0</v>
      </c>
    </row>
    <row r="43" spans="1:27" s="76" customFormat="1" ht="51">
      <c r="A43" s="354"/>
      <c r="B43" s="354"/>
      <c r="C43" s="354"/>
      <c r="D43" s="369"/>
      <c r="E43" s="264" t="s">
        <v>225</v>
      </c>
      <c r="F43" s="264" t="s">
        <v>221</v>
      </c>
      <c r="G43" s="269" t="s">
        <v>222</v>
      </c>
      <c r="H43" s="185"/>
      <c r="I43" s="185">
        <v>8</v>
      </c>
      <c r="J43" s="185"/>
      <c r="K43" s="185"/>
      <c r="L43" s="185"/>
      <c r="M43" s="185"/>
      <c r="N43" s="185"/>
      <c r="O43" s="185"/>
      <c r="P43" s="185"/>
      <c r="Q43" s="185"/>
      <c r="R43" s="186"/>
      <c r="S43" s="186">
        <f>18.418788*8</f>
        <v>147.35030399999999</v>
      </c>
      <c r="T43" s="186"/>
      <c r="U43" s="186"/>
      <c r="V43" s="186"/>
      <c r="W43" s="187"/>
      <c r="X43" s="187"/>
      <c r="Y43" s="187"/>
      <c r="Z43" s="187"/>
      <c r="AA43" s="187">
        <f t="shared" si="2"/>
        <v>0</v>
      </c>
    </row>
    <row r="44" spans="1:27" s="76" customFormat="1" ht="76.5">
      <c r="A44" s="354"/>
      <c r="B44" s="354"/>
      <c r="C44" s="354"/>
      <c r="D44" s="369"/>
      <c r="E44" s="83" t="s">
        <v>226</v>
      </c>
      <c r="F44" s="264" t="s">
        <v>227</v>
      </c>
      <c r="G44" s="115" t="s">
        <v>228</v>
      </c>
      <c r="H44" s="116">
        <v>575</v>
      </c>
      <c r="I44" s="118"/>
      <c r="J44" s="118"/>
      <c r="K44" s="118"/>
      <c r="L44" s="118"/>
      <c r="M44" s="118"/>
      <c r="N44" s="118"/>
      <c r="O44" s="118"/>
      <c r="P44" s="118"/>
      <c r="Q44" s="118"/>
      <c r="R44" s="118">
        <v>7849.5</v>
      </c>
      <c r="S44" s="118"/>
      <c r="T44" s="118"/>
      <c r="U44" s="118"/>
      <c r="V44" s="118"/>
      <c r="W44" s="117"/>
      <c r="X44" s="117"/>
      <c r="Y44" s="117"/>
      <c r="Z44" s="117"/>
      <c r="AA44" s="187">
        <f t="shared" si="2"/>
        <v>0</v>
      </c>
    </row>
    <row r="45" spans="1:27" s="76" customFormat="1" ht="51">
      <c r="A45" s="354"/>
      <c r="B45" s="354"/>
      <c r="C45" s="354"/>
      <c r="D45" s="369"/>
      <c r="E45" s="264" t="s">
        <v>229</v>
      </c>
      <c r="F45" s="264" t="s">
        <v>230</v>
      </c>
      <c r="G45" s="115" t="s">
        <v>228</v>
      </c>
      <c r="H45" s="116">
        <v>2386</v>
      </c>
      <c r="I45" s="117"/>
      <c r="J45" s="117"/>
      <c r="K45" s="117"/>
      <c r="L45" s="117"/>
      <c r="M45" s="117"/>
      <c r="N45" s="117"/>
      <c r="O45" s="117"/>
      <c r="P45" s="117"/>
      <c r="Q45" s="117"/>
      <c r="R45" s="118">
        <v>145145.5</v>
      </c>
      <c r="S45" s="118"/>
      <c r="T45" s="118"/>
      <c r="U45" s="118"/>
      <c r="V45" s="118"/>
      <c r="W45" s="117"/>
      <c r="X45" s="117"/>
      <c r="Y45" s="117"/>
      <c r="Z45" s="117"/>
      <c r="AA45" s="187">
        <f t="shared" si="2"/>
        <v>0</v>
      </c>
    </row>
    <row r="46" spans="1:27" s="76" customFormat="1" ht="63.75">
      <c r="A46" s="354"/>
      <c r="B46" s="354"/>
      <c r="C46" s="354"/>
      <c r="D46" s="369"/>
      <c r="E46" s="264" t="s">
        <v>231</v>
      </c>
      <c r="F46" s="264" t="s">
        <v>232</v>
      </c>
      <c r="G46" s="115" t="s">
        <v>228</v>
      </c>
      <c r="H46" s="116">
        <v>1488</v>
      </c>
      <c r="I46" s="117"/>
      <c r="J46" s="117"/>
      <c r="K46" s="117"/>
      <c r="L46" s="117"/>
      <c r="M46" s="117"/>
      <c r="N46" s="117"/>
      <c r="O46" s="117"/>
      <c r="P46" s="117"/>
      <c r="Q46" s="117"/>
      <c r="R46" s="118">
        <v>44415</v>
      </c>
      <c r="S46" s="118"/>
      <c r="T46" s="118"/>
      <c r="U46" s="118"/>
      <c r="V46" s="118"/>
      <c r="W46" s="117"/>
      <c r="X46" s="117"/>
      <c r="Y46" s="117"/>
      <c r="Z46" s="117"/>
      <c r="AA46" s="187">
        <f t="shared" si="2"/>
        <v>0</v>
      </c>
    </row>
    <row r="47" spans="1:27" s="76" customFormat="1" ht="38.25">
      <c r="A47" s="354"/>
      <c r="B47" s="354"/>
      <c r="C47" s="354"/>
      <c r="D47" s="369"/>
      <c r="E47" s="264" t="s">
        <v>233</v>
      </c>
      <c r="F47" s="264" t="s">
        <v>234</v>
      </c>
      <c r="G47" s="115" t="s">
        <v>228</v>
      </c>
      <c r="H47" s="116">
        <v>362</v>
      </c>
      <c r="I47" s="118"/>
      <c r="J47" s="118"/>
      <c r="K47" s="118"/>
      <c r="L47" s="118"/>
      <c r="M47" s="118"/>
      <c r="N47" s="118"/>
      <c r="O47" s="118"/>
      <c r="P47" s="118"/>
      <c r="Q47" s="118"/>
      <c r="R47" s="118">
        <v>58967.1</v>
      </c>
      <c r="S47" s="118"/>
      <c r="T47" s="118"/>
      <c r="U47" s="118"/>
      <c r="V47" s="118"/>
      <c r="W47" s="117"/>
      <c r="X47" s="117"/>
      <c r="Y47" s="117"/>
      <c r="Z47" s="117"/>
      <c r="AA47" s="187">
        <f t="shared" si="2"/>
        <v>0</v>
      </c>
    </row>
    <row r="48" spans="1:27" s="76" customFormat="1" ht="38.25">
      <c r="A48" s="354"/>
      <c r="B48" s="354"/>
      <c r="C48" s="354"/>
      <c r="D48" s="369"/>
      <c r="E48" s="264" t="s">
        <v>235</v>
      </c>
      <c r="F48" s="264" t="s">
        <v>234</v>
      </c>
      <c r="G48" s="115" t="s">
        <v>228</v>
      </c>
      <c r="H48" s="116">
        <v>2534</v>
      </c>
      <c r="I48" s="117"/>
      <c r="J48" s="117"/>
      <c r="K48" s="117"/>
      <c r="L48" s="117"/>
      <c r="M48" s="117"/>
      <c r="N48" s="117"/>
      <c r="O48" s="117"/>
      <c r="P48" s="117"/>
      <c r="Q48" s="117"/>
      <c r="R48" s="118">
        <v>370261.6</v>
      </c>
      <c r="S48" s="118"/>
      <c r="T48" s="118"/>
      <c r="U48" s="118"/>
      <c r="V48" s="118"/>
      <c r="W48" s="117"/>
      <c r="X48" s="117"/>
      <c r="Y48" s="117"/>
      <c r="Z48" s="117"/>
      <c r="AA48" s="187">
        <f t="shared" si="2"/>
        <v>0</v>
      </c>
    </row>
    <row r="49" spans="1:27" s="76" customFormat="1" ht="51">
      <c r="A49" s="354"/>
      <c r="B49" s="354"/>
      <c r="C49" s="354"/>
      <c r="D49" s="369"/>
      <c r="E49" s="264" t="s">
        <v>236</v>
      </c>
      <c r="F49" s="264" t="s">
        <v>237</v>
      </c>
      <c r="G49" s="115" t="s">
        <v>228</v>
      </c>
      <c r="H49" s="116">
        <v>352</v>
      </c>
      <c r="I49" s="118"/>
      <c r="J49" s="118"/>
      <c r="K49" s="118"/>
      <c r="L49" s="118"/>
      <c r="M49" s="118"/>
      <c r="N49" s="118"/>
      <c r="O49" s="118"/>
      <c r="P49" s="118"/>
      <c r="Q49" s="118"/>
      <c r="R49" s="118">
        <v>122834</v>
      </c>
      <c r="S49" s="118"/>
      <c r="T49" s="118"/>
      <c r="U49" s="118"/>
      <c r="V49" s="118"/>
      <c r="W49" s="117"/>
      <c r="X49" s="117"/>
      <c r="Y49" s="117"/>
      <c r="Z49" s="117"/>
      <c r="AA49" s="187">
        <f t="shared" si="2"/>
        <v>0</v>
      </c>
    </row>
    <row r="50" spans="1:27" s="76" customFormat="1" ht="102">
      <c r="A50" s="354"/>
      <c r="B50" s="354"/>
      <c r="C50" s="354"/>
      <c r="D50" s="369"/>
      <c r="E50" s="365" t="s">
        <v>238</v>
      </c>
      <c r="F50" s="264" t="s">
        <v>239</v>
      </c>
      <c r="G50" s="115" t="s">
        <v>228</v>
      </c>
      <c r="H50" s="116">
        <v>40</v>
      </c>
      <c r="I50" s="118"/>
      <c r="J50" s="118"/>
      <c r="K50" s="118"/>
      <c r="L50" s="118"/>
      <c r="M50" s="118"/>
      <c r="N50" s="118"/>
      <c r="O50" s="118"/>
      <c r="P50" s="118"/>
      <c r="Q50" s="118"/>
      <c r="R50" s="372">
        <v>40711.699999999997</v>
      </c>
      <c r="S50" s="192"/>
      <c r="T50" s="192"/>
      <c r="U50" s="192"/>
      <c r="V50" s="192"/>
      <c r="W50" s="193"/>
      <c r="X50" s="193"/>
      <c r="Y50" s="117"/>
      <c r="Z50" s="117"/>
      <c r="AA50" s="187">
        <f t="shared" si="2"/>
        <v>0</v>
      </c>
    </row>
    <row r="51" spans="1:27" s="76" customFormat="1" ht="102">
      <c r="A51" s="354"/>
      <c r="B51" s="354"/>
      <c r="C51" s="354"/>
      <c r="D51" s="369"/>
      <c r="E51" s="371"/>
      <c r="F51" s="264" t="s">
        <v>240</v>
      </c>
      <c r="G51" s="115" t="s">
        <v>228</v>
      </c>
      <c r="H51" s="116">
        <v>150</v>
      </c>
      <c r="I51" s="118"/>
      <c r="J51" s="118"/>
      <c r="K51" s="118"/>
      <c r="L51" s="118"/>
      <c r="M51" s="118"/>
      <c r="N51" s="118"/>
      <c r="O51" s="118"/>
      <c r="P51" s="118"/>
      <c r="Q51" s="118"/>
      <c r="R51" s="373"/>
      <c r="S51" s="192"/>
      <c r="T51" s="192"/>
      <c r="U51" s="192"/>
      <c r="V51" s="192"/>
      <c r="W51" s="193"/>
      <c r="X51" s="193"/>
      <c r="Y51" s="117"/>
      <c r="Z51" s="117"/>
      <c r="AA51" s="187">
        <f t="shared" si="2"/>
        <v>0</v>
      </c>
    </row>
    <row r="52" spans="1:27" s="76" customFormat="1" ht="102">
      <c r="A52" s="354"/>
      <c r="B52" s="354"/>
      <c r="C52" s="354"/>
      <c r="D52" s="369"/>
      <c r="E52" s="366"/>
      <c r="F52" s="264" t="s">
        <v>241</v>
      </c>
      <c r="G52" s="115" t="s">
        <v>228</v>
      </c>
      <c r="H52" s="116">
        <v>60</v>
      </c>
      <c r="I52" s="118"/>
      <c r="J52" s="118"/>
      <c r="K52" s="118"/>
      <c r="L52" s="118"/>
      <c r="M52" s="118"/>
      <c r="N52" s="118"/>
      <c r="O52" s="118"/>
      <c r="P52" s="118"/>
      <c r="Q52" s="118"/>
      <c r="R52" s="374"/>
      <c r="S52" s="192"/>
      <c r="T52" s="192"/>
      <c r="U52" s="192"/>
      <c r="V52" s="192"/>
      <c r="W52" s="193"/>
      <c r="X52" s="193"/>
      <c r="Y52" s="117"/>
      <c r="Z52" s="117"/>
      <c r="AA52" s="187">
        <f t="shared" si="2"/>
        <v>0</v>
      </c>
    </row>
    <row r="53" spans="1:27" s="76" customFormat="1" ht="51">
      <c r="A53" s="354"/>
      <c r="B53" s="354"/>
      <c r="C53" s="354"/>
      <c r="D53" s="369"/>
      <c r="E53" s="264" t="s">
        <v>242</v>
      </c>
      <c r="F53" s="264" t="s">
        <v>234</v>
      </c>
      <c r="G53" s="115" t="s">
        <v>228</v>
      </c>
      <c r="H53" s="116">
        <v>600</v>
      </c>
      <c r="I53" s="118"/>
      <c r="J53" s="118"/>
      <c r="K53" s="118"/>
      <c r="L53" s="118"/>
      <c r="M53" s="118"/>
      <c r="N53" s="118"/>
      <c r="O53" s="118"/>
      <c r="P53" s="118"/>
      <c r="Q53" s="118"/>
      <c r="R53" s="118">
        <v>10043.299999999999</v>
      </c>
      <c r="S53" s="118"/>
      <c r="T53" s="118"/>
      <c r="U53" s="118"/>
      <c r="V53" s="118"/>
      <c r="W53" s="117"/>
      <c r="X53" s="117"/>
      <c r="Y53" s="117"/>
      <c r="Z53" s="117"/>
      <c r="AA53" s="187">
        <f t="shared" si="2"/>
        <v>0</v>
      </c>
    </row>
    <row r="54" spans="1:27" s="76" customFormat="1" ht="63.75">
      <c r="A54" s="354"/>
      <c r="B54" s="354"/>
      <c r="C54" s="354"/>
      <c r="D54" s="369"/>
      <c r="E54" s="264" t="s">
        <v>243</v>
      </c>
      <c r="F54" s="264" t="s">
        <v>244</v>
      </c>
      <c r="G54" s="115" t="s">
        <v>228</v>
      </c>
      <c r="H54" s="116">
        <v>0</v>
      </c>
      <c r="I54" s="117"/>
      <c r="J54" s="117"/>
      <c r="K54" s="118"/>
      <c r="L54" s="118"/>
      <c r="M54" s="118"/>
      <c r="N54" s="118"/>
      <c r="O54" s="118"/>
      <c r="P54" s="118"/>
      <c r="Q54" s="118"/>
      <c r="R54" s="118">
        <v>0</v>
      </c>
      <c r="S54" s="118"/>
      <c r="T54" s="118"/>
      <c r="U54" s="118"/>
      <c r="V54" s="118"/>
      <c r="W54" s="117"/>
      <c r="X54" s="117"/>
      <c r="Y54" s="117"/>
      <c r="Z54" s="117"/>
      <c r="AA54" s="187">
        <f t="shared" si="2"/>
        <v>0</v>
      </c>
    </row>
    <row r="55" spans="1:27" s="76" customFormat="1" ht="63.75">
      <c r="A55" s="354"/>
      <c r="B55" s="354"/>
      <c r="C55" s="354"/>
      <c r="D55" s="369"/>
      <c r="E55" s="264" t="s">
        <v>245</v>
      </c>
      <c r="F55" s="264" t="s">
        <v>246</v>
      </c>
      <c r="G55" s="115" t="s">
        <v>228</v>
      </c>
      <c r="H55" s="116">
        <v>36277</v>
      </c>
      <c r="I55" s="117"/>
      <c r="J55" s="117"/>
      <c r="K55" s="117"/>
      <c r="L55" s="117"/>
      <c r="M55" s="117"/>
      <c r="N55" s="117"/>
      <c r="O55" s="117"/>
      <c r="P55" s="117"/>
      <c r="Q55" s="117"/>
      <c r="R55" s="118">
        <v>668638.1</v>
      </c>
      <c r="S55" s="118"/>
      <c r="T55" s="118"/>
      <c r="U55" s="118"/>
      <c r="V55" s="118"/>
      <c r="W55" s="117"/>
      <c r="X55" s="117"/>
      <c r="Y55" s="117"/>
      <c r="Z55" s="117"/>
      <c r="AA55" s="187">
        <f t="shared" si="2"/>
        <v>0</v>
      </c>
    </row>
    <row r="56" spans="1:27" s="76" customFormat="1" ht="51">
      <c r="A56" s="354"/>
      <c r="B56" s="354"/>
      <c r="C56" s="354"/>
      <c r="D56" s="369"/>
      <c r="E56" s="264" t="s">
        <v>247</v>
      </c>
      <c r="F56" s="264" t="s">
        <v>248</v>
      </c>
      <c r="G56" s="115" t="s">
        <v>228</v>
      </c>
      <c r="H56" s="116">
        <v>20107</v>
      </c>
      <c r="I56" s="117"/>
      <c r="J56" s="117"/>
      <c r="K56" s="117"/>
      <c r="L56" s="117"/>
      <c r="M56" s="117"/>
      <c r="N56" s="117"/>
      <c r="O56" s="117"/>
      <c r="P56" s="117"/>
      <c r="Q56" s="117"/>
      <c r="R56" s="118">
        <v>11371.1</v>
      </c>
      <c r="S56" s="118"/>
      <c r="T56" s="118"/>
      <c r="U56" s="118"/>
      <c r="V56" s="118"/>
      <c r="W56" s="117"/>
      <c r="X56" s="117"/>
      <c r="Y56" s="117"/>
      <c r="Z56" s="117"/>
      <c r="AA56" s="187">
        <f t="shared" si="2"/>
        <v>0</v>
      </c>
    </row>
    <row r="57" spans="1:27" s="76" customFormat="1" ht="51">
      <c r="A57" s="355"/>
      <c r="B57" s="355"/>
      <c r="C57" s="355"/>
      <c r="D57" s="370"/>
      <c r="E57" s="264" t="s">
        <v>249</v>
      </c>
      <c r="F57" s="264" t="s">
        <v>248</v>
      </c>
      <c r="G57" s="115" t="s">
        <v>228</v>
      </c>
      <c r="H57" s="116">
        <v>4250</v>
      </c>
      <c r="I57" s="117"/>
      <c r="J57" s="117"/>
      <c r="K57" s="117"/>
      <c r="L57" s="117"/>
      <c r="M57" s="117"/>
      <c r="N57" s="117"/>
      <c r="O57" s="117"/>
      <c r="P57" s="117"/>
      <c r="Q57" s="117"/>
      <c r="R57" s="118">
        <v>3257.1</v>
      </c>
      <c r="S57" s="118"/>
      <c r="T57" s="118"/>
      <c r="U57" s="118"/>
      <c r="V57" s="118"/>
      <c r="W57" s="117"/>
      <c r="X57" s="117"/>
      <c r="Y57" s="117"/>
      <c r="Z57" s="117"/>
      <c r="AA57" s="187">
        <f t="shared" si="2"/>
        <v>0</v>
      </c>
    </row>
    <row r="58" spans="1:27" s="76" customFormat="1" ht="77.45" customHeight="1">
      <c r="A58" s="274" t="s">
        <v>28</v>
      </c>
      <c r="B58" s="274" t="s">
        <v>100</v>
      </c>
      <c r="C58" s="274" t="s">
        <v>79</v>
      </c>
      <c r="D58" s="282"/>
      <c r="E58" s="264" t="s">
        <v>344</v>
      </c>
      <c r="F58" s="264"/>
      <c r="G58" s="115"/>
      <c r="H58" s="116"/>
      <c r="I58" s="117"/>
      <c r="J58" s="117"/>
      <c r="K58" s="117"/>
      <c r="L58" s="117"/>
      <c r="M58" s="117"/>
      <c r="N58" s="117"/>
      <c r="O58" s="117"/>
      <c r="P58" s="117"/>
      <c r="Q58" s="117"/>
      <c r="R58" s="118"/>
      <c r="S58" s="118"/>
      <c r="T58" s="118"/>
      <c r="U58" s="118"/>
      <c r="V58" s="118"/>
      <c r="W58" s="117">
        <f>W59+W60+W61+W62+W63+W64+W65+W66+W67+W68+W69+W70</f>
        <v>2333798.9</v>
      </c>
      <c r="X58" s="117">
        <v>2219181.7999999998</v>
      </c>
      <c r="Y58" s="117">
        <f t="shared" ref="Y58:Z58" si="3">Y59+Y60+Y61+Y62+Y63+Y64+Y65+Y66+Y67+Y68+Y69+Y70</f>
        <v>1352904</v>
      </c>
      <c r="Z58" s="117">
        <f t="shared" si="3"/>
        <v>1556826.5</v>
      </c>
      <c r="AA58" s="187">
        <f t="shared" si="2"/>
        <v>1544371.888</v>
      </c>
    </row>
    <row r="59" spans="1:27" s="76" customFormat="1" ht="38.25">
      <c r="A59" s="119"/>
      <c r="B59" s="275"/>
      <c r="C59" s="275"/>
      <c r="E59" s="264" t="s">
        <v>250</v>
      </c>
      <c r="F59" s="264" t="s">
        <v>190</v>
      </c>
      <c r="G59" s="269" t="s">
        <v>251</v>
      </c>
      <c r="H59" s="194"/>
      <c r="I59" s="194"/>
      <c r="J59" s="194"/>
      <c r="K59" s="194"/>
      <c r="L59" s="194"/>
      <c r="M59" s="194">
        <v>152</v>
      </c>
      <c r="N59" s="194">
        <v>152</v>
      </c>
      <c r="O59" s="194">
        <v>152</v>
      </c>
      <c r="P59" s="194">
        <v>152</v>
      </c>
      <c r="Q59" s="194">
        <v>152</v>
      </c>
      <c r="R59" s="194"/>
      <c r="S59" s="194"/>
      <c r="T59" s="194"/>
      <c r="U59" s="194"/>
      <c r="V59" s="194"/>
      <c r="W59" s="193">
        <v>625.4</v>
      </c>
      <c r="X59" s="193">
        <v>594.29999999999995</v>
      </c>
      <c r="Y59" s="193">
        <v>362.2</v>
      </c>
      <c r="Z59" s="193">
        <v>417.2</v>
      </c>
      <c r="AA59" s="187">
        <f t="shared" si="2"/>
        <v>413.86239999999998</v>
      </c>
    </row>
    <row r="60" spans="1:27" s="76" customFormat="1" ht="89.25">
      <c r="A60" s="112"/>
      <c r="B60" s="112"/>
      <c r="C60" s="112"/>
      <c r="D60" s="113"/>
      <c r="E60" s="264" t="s">
        <v>209</v>
      </c>
      <c r="F60" s="264" t="s">
        <v>190</v>
      </c>
      <c r="G60" s="269" t="s">
        <v>251</v>
      </c>
      <c r="H60" s="185"/>
      <c r="I60" s="185"/>
      <c r="J60" s="185"/>
      <c r="K60" s="185"/>
      <c r="L60" s="185"/>
      <c r="M60" s="185">
        <v>114</v>
      </c>
      <c r="N60" s="185">
        <v>144</v>
      </c>
      <c r="O60" s="185">
        <v>144</v>
      </c>
      <c r="P60" s="185">
        <v>144</v>
      </c>
      <c r="Q60" s="185">
        <v>144</v>
      </c>
      <c r="R60" s="185"/>
      <c r="S60" s="187"/>
      <c r="T60" s="187"/>
      <c r="U60" s="187"/>
      <c r="V60" s="187"/>
      <c r="W60" s="187">
        <v>99.6</v>
      </c>
      <c r="X60" s="187">
        <v>94.8</v>
      </c>
      <c r="Y60" s="187">
        <v>57.8</v>
      </c>
      <c r="Z60" s="193">
        <v>66.2</v>
      </c>
      <c r="AA60" s="187">
        <f t="shared" si="2"/>
        <v>65.670400000000001</v>
      </c>
    </row>
    <row r="61" spans="1:27" s="76" customFormat="1" ht="76.5">
      <c r="A61" s="112"/>
      <c r="B61" s="112"/>
      <c r="C61" s="112"/>
      <c r="D61" s="113"/>
      <c r="E61" s="264" t="s">
        <v>210</v>
      </c>
      <c r="F61" s="264" t="s">
        <v>211</v>
      </c>
      <c r="G61" s="269" t="s">
        <v>251</v>
      </c>
      <c r="H61" s="185"/>
      <c r="I61" s="185"/>
      <c r="J61" s="185"/>
      <c r="K61" s="185"/>
      <c r="L61" s="185"/>
      <c r="M61" s="185">
        <v>1646</v>
      </c>
      <c r="N61" s="185">
        <v>1600</v>
      </c>
      <c r="O61" s="185">
        <v>1600</v>
      </c>
      <c r="P61" s="185">
        <v>1600</v>
      </c>
      <c r="Q61" s="185">
        <v>1600</v>
      </c>
      <c r="R61" s="185"/>
      <c r="S61" s="187"/>
      <c r="T61" s="187"/>
      <c r="U61" s="187"/>
      <c r="V61" s="187"/>
      <c r="W61" s="187">
        <v>2066</v>
      </c>
      <c r="X61" s="187">
        <v>1964.7</v>
      </c>
      <c r="Y61" s="187">
        <v>1197.7</v>
      </c>
      <c r="Z61" s="193">
        <v>1378.3</v>
      </c>
      <c r="AA61" s="187">
        <f t="shared" si="2"/>
        <v>1367.2736</v>
      </c>
    </row>
    <row r="62" spans="1:27" s="76" customFormat="1" ht="178.5">
      <c r="A62" s="112"/>
      <c r="B62" s="112"/>
      <c r="C62" s="112"/>
      <c r="D62" s="113"/>
      <c r="E62" s="85" t="s">
        <v>252</v>
      </c>
      <c r="F62" s="264" t="s">
        <v>213</v>
      </c>
      <c r="G62" s="269" t="s">
        <v>228</v>
      </c>
      <c r="H62" s="194"/>
      <c r="I62" s="194"/>
      <c r="J62" s="194"/>
      <c r="K62" s="194"/>
      <c r="L62" s="194"/>
      <c r="M62" s="194">
        <v>37216</v>
      </c>
      <c r="N62" s="194">
        <f>31515+5022</f>
        <v>36537</v>
      </c>
      <c r="O62" s="194">
        <f>31515+5022</f>
        <v>36537</v>
      </c>
      <c r="P62" s="194">
        <f>31515+5022</f>
        <v>36537</v>
      </c>
      <c r="Q62" s="194">
        <f>31515+5022</f>
        <v>36537</v>
      </c>
      <c r="R62" s="194"/>
      <c r="S62" s="194"/>
      <c r="T62" s="194"/>
      <c r="U62" s="194"/>
      <c r="V62" s="194"/>
      <c r="W62" s="193">
        <v>1220826</v>
      </c>
      <c r="X62" s="193">
        <v>1160869.1000000001</v>
      </c>
      <c r="Y62" s="193">
        <v>707713.3</v>
      </c>
      <c r="Z62" s="193">
        <v>814386.5</v>
      </c>
      <c r="AA62" s="187">
        <f t="shared" si="2"/>
        <v>807871.40799999994</v>
      </c>
    </row>
    <row r="63" spans="1:27" s="76" customFormat="1" ht="191.25">
      <c r="A63" s="112"/>
      <c r="B63" s="112"/>
      <c r="C63" s="112"/>
      <c r="D63" s="113"/>
      <c r="E63" s="83" t="s">
        <v>215</v>
      </c>
      <c r="F63" s="264" t="s">
        <v>213</v>
      </c>
      <c r="G63" s="269" t="s">
        <v>228</v>
      </c>
      <c r="H63" s="194"/>
      <c r="I63" s="194"/>
      <c r="J63" s="194"/>
      <c r="K63" s="194"/>
      <c r="L63" s="194"/>
      <c r="M63" s="194">
        <v>49334</v>
      </c>
      <c r="N63" s="194">
        <f>44564+2190</f>
        <v>46754</v>
      </c>
      <c r="O63" s="194">
        <f>44564+2190</f>
        <v>46754</v>
      </c>
      <c r="P63" s="194">
        <f>44564+2190</f>
        <v>46754</v>
      </c>
      <c r="Q63" s="194">
        <f>44564+2190</f>
        <v>46754</v>
      </c>
      <c r="R63" s="194"/>
      <c r="S63" s="194"/>
      <c r="T63" s="194"/>
      <c r="U63" s="194"/>
      <c r="V63" s="194"/>
      <c r="W63" s="193">
        <v>371860.5</v>
      </c>
      <c r="X63" s="193">
        <v>353597.8</v>
      </c>
      <c r="Y63" s="193">
        <v>215567.7</v>
      </c>
      <c r="Z63" s="193">
        <v>248060.1</v>
      </c>
      <c r="AA63" s="187">
        <f t="shared" si="2"/>
        <v>246075.61920000002</v>
      </c>
    </row>
    <row r="64" spans="1:27" ht="191.25">
      <c r="A64" s="112"/>
      <c r="B64" s="112"/>
      <c r="C64" s="112"/>
      <c r="D64" s="113"/>
      <c r="E64" s="264" t="s">
        <v>216</v>
      </c>
      <c r="F64" s="264" t="s">
        <v>213</v>
      </c>
      <c r="G64" s="269" t="s">
        <v>228</v>
      </c>
      <c r="H64" s="195"/>
      <c r="I64" s="195"/>
      <c r="J64" s="195"/>
      <c r="K64" s="195"/>
      <c r="L64" s="195"/>
      <c r="M64" s="194">
        <v>41573</v>
      </c>
      <c r="N64" s="194">
        <v>32053</v>
      </c>
      <c r="O64" s="194">
        <v>32053</v>
      </c>
      <c r="P64" s="194">
        <v>32053</v>
      </c>
      <c r="Q64" s="194">
        <v>32053</v>
      </c>
      <c r="R64" s="194"/>
      <c r="S64" s="194"/>
      <c r="T64" s="194"/>
      <c r="U64" s="194"/>
      <c r="V64" s="194"/>
      <c r="W64" s="193">
        <v>729329.1</v>
      </c>
      <c r="X64" s="193">
        <v>693510.5</v>
      </c>
      <c r="Y64" s="193">
        <v>422792.4</v>
      </c>
      <c r="Z64" s="193">
        <v>486519.6</v>
      </c>
      <c r="AA64" s="187">
        <f t="shared" si="2"/>
        <v>482627.44319999998</v>
      </c>
    </row>
    <row r="65" spans="1:27" s="86" customFormat="1" ht="63.75">
      <c r="A65" s="196"/>
      <c r="B65" s="196"/>
      <c r="C65" s="196"/>
      <c r="D65" s="114"/>
      <c r="E65" s="197" t="s">
        <v>418</v>
      </c>
      <c r="F65" s="137" t="s">
        <v>253</v>
      </c>
      <c r="G65" s="115" t="s">
        <v>251</v>
      </c>
      <c r="H65" s="198"/>
      <c r="I65" s="198"/>
      <c r="J65" s="198"/>
      <c r="K65" s="198"/>
      <c r="L65" s="198"/>
      <c r="M65" s="194">
        <v>1722</v>
      </c>
      <c r="N65" s="194">
        <v>1722</v>
      </c>
      <c r="O65" s="194">
        <v>1722</v>
      </c>
      <c r="P65" s="194">
        <v>1722</v>
      </c>
      <c r="Q65" s="194">
        <v>1722</v>
      </c>
      <c r="R65" s="194"/>
      <c r="S65" s="194"/>
      <c r="T65" s="194"/>
      <c r="U65" s="194"/>
      <c r="V65" s="194"/>
      <c r="W65" s="193">
        <v>6901.8</v>
      </c>
      <c r="X65" s="193">
        <v>6562.8</v>
      </c>
      <c r="Y65" s="193">
        <v>4000.9</v>
      </c>
      <c r="Z65" s="193">
        <v>4604</v>
      </c>
      <c r="AA65" s="187">
        <f t="shared" si="2"/>
        <v>4567.1679999999997</v>
      </c>
    </row>
    <row r="66" spans="1:27" s="86" customFormat="1" ht="74.45" customHeight="1">
      <c r="A66" s="199"/>
      <c r="B66" s="199"/>
      <c r="C66" s="199"/>
      <c r="D66" s="200"/>
      <c r="E66" s="197" t="s">
        <v>419</v>
      </c>
      <c r="F66" s="264" t="s">
        <v>244</v>
      </c>
      <c r="G66" s="269" t="s">
        <v>228</v>
      </c>
      <c r="H66" s="198"/>
      <c r="I66" s="198"/>
      <c r="J66" s="198"/>
      <c r="K66" s="198"/>
      <c r="L66" s="198"/>
      <c r="M66" s="194">
        <v>122</v>
      </c>
      <c r="N66" s="194">
        <v>121</v>
      </c>
      <c r="O66" s="194">
        <v>121</v>
      </c>
      <c r="P66" s="194">
        <v>121</v>
      </c>
      <c r="Q66" s="194">
        <v>121</v>
      </c>
      <c r="R66" s="194"/>
      <c r="S66" s="194"/>
      <c r="T66" s="194"/>
      <c r="U66" s="194"/>
      <c r="V66" s="194"/>
      <c r="W66" s="193">
        <v>1382.6</v>
      </c>
      <c r="X66" s="193">
        <v>1314.6</v>
      </c>
      <c r="Y66" s="193">
        <v>801.5</v>
      </c>
      <c r="Z66" s="193">
        <v>922.3</v>
      </c>
      <c r="AA66" s="187">
        <f t="shared" si="2"/>
        <v>914.9215999999999</v>
      </c>
    </row>
    <row r="67" spans="1:27" s="86" customFormat="1" ht="48" customHeight="1">
      <c r="A67" s="201"/>
      <c r="B67" s="201"/>
      <c r="C67" s="201"/>
      <c r="D67" s="202"/>
      <c r="E67" s="128" t="s">
        <v>420</v>
      </c>
      <c r="F67" s="203" t="s">
        <v>190</v>
      </c>
      <c r="G67" s="270" t="s">
        <v>251</v>
      </c>
      <c r="H67" s="204"/>
      <c r="I67" s="204"/>
      <c r="J67" s="204"/>
      <c r="K67" s="204"/>
      <c r="L67" s="204"/>
      <c r="M67" s="205">
        <v>152</v>
      </c>
      <c r="N67" s="205">
        <v>232</v>
      </c>
      <c r="O67" s="205">
        <v>232</v>
      </c>
      <c r="P67" s="205">
        <v>232</v>
      </c>
      <c r="Q67" s="205">
        <v>232</v>
      </c>
      <c r="R67" s="205"/>
      <c r="S67" s="205"/>
      <c r="T67" s="205"/>
      <c r="U67" s="205"/>
      <c r="V67" s="205"/>
      <c r="W67" s="206">
        <v>625.4</v>
      </c>
      <c r="X67" s="206">
        <v>594.70000000000005</v>
      </c>
      <c r="Y67" s="206">
        <v>362.6</v>
      </c>
      <c r="Z67" s="206">
        <v>417.2</v>
      </c>
      <c r="AA67" s="187">
        <f t="shared" si="2"/>
        <v>413.86239999999998</v>
      </c>
    </row>
    <row r="68" spans="1:27" s="86" customFormat="1" ht="97.9" customHeight="1">
      <c r="A68" s="199"/>
      <c r="B68" s="199"/>
      <c r="C68" s="199"/>
      <c r="D68" s="200"/>
      <c r="E68" s="197" t="s">
        <v>421</v>
      </c>
      <c r="F68" s="180" t="s">
        <v>422</v>
      </c>
      <c r="G68" s="269" t="s">
        <v>251</v>
      </c>
      <c r="H68" s="198"/>
      <c r="I68" s="198"/>
      <c r="J68" s="198"/>
      <c r="K68" s="198"/>
      <c r="L68" s="198"/>
      <c r="M68" s="194">
        <v>5</v>
      </c>
      <c r="N68" s="194">
        <v>36</v>
      </c>
      <c r="O68" s="194">
        <v>36</v>
      </c>
      <c r="P68" s="194">
        <v>36</v>
      </c>
      <c r="Q68" s="194">
        <v>36</v>
      </c>
      <c r="R68" s="194"/>
      <c r="S68" s="194"/>
      <c r="T68" s="194"/>
      <c r="U68" s="194"/>
      <c r="V68" s="194"/>
      <c r="W68" s="193">
        <v>7.7</v>
      </c>
      <c r="X68" s="193">
        <v>7.3</v>
      </c>
      <c r="Y68" s="193">
        <v>4.5</v>
      </c>
      <c r="Z68" s="193">
        <v>5.0999999999999996</v>
      </c>
      <c r="AA68" s="187">
        <f t="shared" si="2"/>
        <v>5.0591999999999997</v>
      </c>
    </row>
    <row r="69" spans="1:27" s="86" customFormat="1" ht="58.9" customHeight="1">
      <c r="A69" s="199"/>
      <c r="B69" s="199"/>
      <c r="C69" s="199"/>
      <c r="D69" s="200"/>
      <c r="E69" s="197" t="s">
        <v>423</v>
      </c>
      <c r="F69" s="264" t="s">
        <v>213</v>
      </c>
      <c r="G69" s="269" t="s">
        <v>228</v>
      </c>
      <c r="H69" s="198"/>
      <c r="I69" s="198"/>
      <c r="J69" s="198"/>
      <c r="K69" s="198"/>
      <c r="L69" s="198"/>
      <c r="M69" s="194">
        <v>36</v>
      </c>
      <c r="N69" s="194">
        <v>70</v>
      </c>
      <c r="O69" s="194">
        <v>70</v>
      </c>
      <c r="P69" s="194">
        <v>70</v>
      </c>
      <c r="Q69" s="194">
        <v>70</v>
      </c>
      <c r="R69" s="194"/>
      <c r="S69" s="194"/>
      <c r="T69" s="194"/>
      <c r="U69" s="194"/>
      <c r="V69" s="194"/>
      <c r="W69" s="193">
        <v>74.8</v>
      </c>
      <c r="X69" s="193">
        <v>71.2</v>
      </c>
      <c r="Y69" s="193">
        <v>43.4</v>
      </c>
      <c r="Z69" s="193">
        <v>50</v>
      </c>
      <c r="AA69" s="187">
        <f t="shared" si="2"/>
        <v>49.6</v>
      </c>
    </row>
    <row r="70" spans="1:27" s="86" customFormat="1" ht="63.75">
      <c r="A70" s="199"/>
      <c r="B70" s="199"/>
      <c r="C70" s="199"/>
      <c r="D70" s="200"/>
      <c r="E70" s="207" t="s">
        <v>424</v>
      </c>
      <c r="F70" s="137" t="s">
        <v>190</v>
      </c>
      <c r="G70" s="115" t="s">
        <v>381</v>
      </c>
      <c r="H70" s="198"/>
      <c r="I70" s="198"/>
      <c r="J70" s="198"/>
      <c r="K70" s="198"/>
      <c r="L70" s="198"/>
      <c r="M70" s="194"/>
      <c r="N70" s="194">
        <v>220</v>
      </c>
      <c r="O70" s="194">
        <v>220</v>
      </c>
      <c r="P70" s="194">
        <v>220</v>
      </c>
      <c r="Q70" s="194">
        <v>220</v>
      </c>
      <c r="R70" s="194"/>
      <c r="S70" s="194"/>
      <c r="T70" s="194"/>
      <c r="U70" s="194"/>
      <c r="V70" s="194"/>
      <c r="W70" s="193"/>
      <c r="X70" s="193">
        <v>0</v>
      </c>
      <c r="Y70" s="193">
        <v>0</v>
      </c>
      <c r="Z70" s="193">
        <v>0</v>
      </c>
      <c r="AA70" s="187">
        <f t="shared" si="2"/>
        <v>0</v>
      </c>
    </row>
    <row r="71" spans="1:27" s="86" customFormat="1" ht="12.75">
      <c r="A71" s="208"/>
      <c r="B71" s="208"/>
      <c r="C71" s="208"/>
      <c r="D71" s="76"/>
      <c r="E71" s="209"/>
      <c r="F71" s="77"/>
      <c r="G71" s="267"/>
      <c r="H71" s="210"/>
      <c r="I71" s="210"/>
      <c r="J71" s="210"/>
      <c r="K71" s="210"/>
      <c r="L71" s="210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2"/>
      <c r="X71" s="212"/>
      <c r="Y71" s="212"/>
      <c r="Z71" s="212"/>
      <c r="AA71" s="212"/>
    </row>
    <row r="72" spans="1:27">
      <c r="F72" s="367" t="s">
        <v>254</v>
      </c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367"/>
    </row>
    <row r="73" spans="1:27">
      <c r="AA73" s="134"/>
    </row>
    <row r="74" spans="1:27">
      <c r="W74" s="133"/>
      <c r="X74" s="133"/>
      <c r="Y74" s="133"/>
      <c r="Z74" s="133"/>
      <c r="AA74" s="133"/>
    </row>
  </sheetData>
  <mergeCells count="28">
    <mergeCell ref="F72:AA72"/>
    <mergeCell ref="A28:A57"/>
    <mergeCell ref="B28:B57"/>
    <mergeCell ref="C28:C57"/>
    <mergeCell ref="D28:D57"/>
    <mergeCell ref="E50:E52"/>
    <mergeCell ref="R50:R52"/>
    <mergeCell ref="A24:A27"/>
    <mergeCell ref="B24:B27"/>
    <mergeCell ref="C24:C27"/>
    <mergeCell ref="D24:D27"/>
    <mergeCell ref="A6:X6"/>
    <mergeCell ref="F8:X8"/>
    <mergeCell ref="F9:X9"/>
    <mergeCell ref="A10:E10"/>
    <mergeCell ref="F10:X10"/>
    <mergeCell ref="F11:X11"/>
    <mergeCell ref="A13:D13"/>
    <mergeCell ref="G13:G14"/>
    <mergeCell ref="H13:Q13"/>
    <mergeCell ref="R13:AA13"/>
    <mergeCell ref="E19:E20"/>
    <mergeCell ref="W1:AA1"/>
    <mergeCell ref="W2:AA2"/>
    <mergeCell ref="H4:R4"/>
    <mergeCell ref="W4:AA4"/>
    <mergeCell ref="H5:R5"/>
    <mergeCell ref="W5:AA5"/>
  </mergeCells>
  <printOptions horizontalCentered="1"/>
  <pageMargins left="0.19685039370078741" right="0.31496062992125984" top="0.35433070866141736" bottom="0.15748031496062992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U100"/>
  <sheetViews>
    <sheetView showZeros="0" zoomScale="73" zoomScaleNormal="73" zoomScalePageLayoutView="80" workbookViewId="0">
      <selection activeCell="K25" sqref="K25"/>
    </sheetView>
  </sheetViews>
  <sheetFormatPr defaultRowHeight="15.75"/>
  <cols>
    <col min="1" max="1" width="5.7109375" style="1" customWidth="1"/>
    <col min="2" max="2" width="6" style="1" customWidth="1"/>
    <col min="3" max="3" width="6.5703125" style="1" customWidth="1"/>
    <col min="4" max="4" width="9.42578125" style="1" customWidth="1"/>
    <col min="5" max="5" width="46.42578125" style="37" customWidth="1"/>
    <col min="6" max="6" width="31.5703125" style="38" customWidth="1"/>
    <col min="7" max="9" width="9.140625" style="1" customWidth="1"/>
    <col min="10" max="10" width="14.5703125" style="3" customWidth="1"/>
    <col min="11" max="11" width="9.140625" style="1" customWidth="1"/>
    <col min="12" max="12" width="14.28515625" style="39" customWidth="1"/>
    <col min="13" max="13" width="13.5703125" style="40" customWidth="1"/>
    <col min="14" max="14" width="14" style="41" customWidth="1"/>
    <col min="15" max="15" width="14.5703125" style="2" customWidth="1"/>
    <col min="16" max="17" width="12.42578125" style="1" customWidth="1"/>
    <col min="18" max="18" width="13.5703125" style="1" customWidth="1"/>
    <col min="19" max="20" width="13.5703125" style="42" customWidth="1"/>
    <col min="21" max="21" width="12.85546875" style="42" customWidth="1"/>
    <col min="22" max="16384" width="9.140625" style="1"/>
  </cols>
  <sheetData>
    <row r="1" spans="1:21" ht="15.75" customHeight="1">
      <c r="E1" s="57"/>
      <c r="F1" s="1"/>
      <c r="J1" s="1"/>
      <c r="L1" s="1"/>
      <c r="M1" s="1"/>
      <c r="N1" s="1"/>
      <c r="O1" s="1"/>
      <c r="R1" s="287"/>
      <c r="S1" s="419" t="s">
        <v>451</v>
      </c>
      <c r="T1" s="419"/>
      <c r="U1" s="419"/>
    </row>
    <row r="2" spans="1:21" ht="15.75" customHeight="1">
      <c r="E2" s="57"/>
      <c r="F2" s="1"/>
      <c r="J2" s="1"/>
      <c r="L2" s="1"/>
      <c r="M2" s="1"/>
      <c r="N2" s="1"/>
      <c r="O2" s="1"/>
      <c r="R2" s="287"/>
      <c r="S2" s="359" t="s">
        <v>351</v>
      </c>
      <c r="T2" s="359"/>
      <c r="U2" s="359"/>
    </row>
    <row r="3" spans="1:21" ht="34.5" customHeight="1">
      <c r="E3" s="57"/>
      <c r="F3" s="1"/>
      <c r="J3" s="1"/>
      <c r="L3" s="1"/>
      <c r="M3" s="1"/>
      <c r="N3" s="1"/>
      <c r="O3" s="1"/>
      <c r="R3" s="287"/>
      <c r="S3" s="359"/>
      <c r="T3" s="359"/>
      <c r="U3" s="359"/>
    </row>
    <row r="4" spans="1:21" ht="15">
      <c r="E4" s="57"/>
      <c r="F4" s="1"/>
      <c r="J4" s="1"/>
      <c r="L4" s="1"/>
      <c r="M4" s="1"/>
      <c r="N4" s="1"/>
      <c r="O4" s="1"/>
      <c r="S4" s="226"/>
      <c r="T4" s="80"/>
      <c r="U4" s="1"/>
    </row>
    <row r="5" spans="1:21" ht="15">
      <c r="A5" s="3"/>
      <c r="B5" s="3"/>
      <c r="C5" s="3"/>
      <c r="E5" s="57"/>
      <c r="F5" s="1"/>
      <c r="J5" s="1"/>
      <c r="L5" s="1"/>
      <c r="M5" s="1"/>
      <c r="N5" s="1"/>
      <c r="O5" s="1"/>
      <c r="R5" s="285"/>
      <c r="S5" s="417" t="s">
        <v>450</v>
      </c>
      <c r="T5" s="417"/>
      <c r="U5" s="417"/>
    </row>
    <row r="6" spans="1:21" ht="48.75" customHeight="1">
      <c r="A6" s="3"/>
      <c r="B6" s="3"/>
      <c r="C6" s="3"/>
      <c r="E6" s="57"/>
      <c r="F6" s="1"/>
      <c r="J6" s="1"/>
      <c r="L6" s="1"/>
      <c r="M6" s="1"/>
      <c r="N6" s="1"/>
      <c r="O6" s="1"/>
      <c r="R6" s="287"/>
      <c r="S6" s="418" t="s">
        <v>182</v>
      </c>
      <c r="T6" s="418"/>
      <c r="U6" s="418"/>
    </row>
    <row r="7" spans="1:21" ht="15">
      <c r="A7" s="3"/>
      <c r="B7" s="3"/>
      <c r="C7" s="3"/>
      <c r="E7" s="4"/>
      <c r="F7" s="242"/>
      <c r="G7" s="243"/>
      <c r="H7" s="243"/>
      <c r="I7" s="243"/>
      <c r="J7" s="244"/>
      <c r="L7" s="1"/>
      <c r="M7" s="1"/>
      <c r="N7" s="1"/>
      <c r="O7" s="1"/>
      <c r="S7" s="1"/>
      <c r="T7" s="1"/>
      <c r="U7" s="1"/>
    </row>
    <row r="8" spans="1:21" ht="15">
      <c r="A8" s="3"/>
      <c r="B8" s="3"/>
      <c r="C8" s="3"/>
      <c r="E8" s="4"/>
      <c r="F8" s="242"/>
      <c r="G8" s="243"/>
      <c r="H8" s="243"/>
      <c r="I8" s="243"/>
      <c r="J8" s="244"/>
      <c r="L8" s="1"/>
      <c r="M8" s="1"/>
      <c r="N8" s="1"/>
      <c r="O8" s="1"/>
      <c r="S8" s="1"/>
      <c r="T8" s="1"/>
      <c r="U8" s="1"/>
    </row>
    <row r="9" spans="1:21" ht="15" customHeight="1">
      <c r="A9" s="416" t="s">
        <v>0</v>
      </c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287"/>
    </row>
    <row r="10" spans="1:21" ht="15">
      <c r="A10" s="3"/>
      <c r="B10" s="3"/>
      <c r="C10" s="3"/>
      <c r="E10" s="4"/>
      <c r="F10" s="242"/>
      <c r="G10" s="243"/>
      <c r="H10" s="243"/>
      <c r="I10" s="243"/>
      <c r="J10" s="244"/>
      <c r="K10" s="243"/>
      <c r="L10" s="1"/>
      <c r="M10" s="1"/>
      <c r="N10" s="1"/>
      <c r="O10" s="1"/>
      <c r="S10" s="1"/>
      <c r="T10" s="1"/>
      <c r="U10" s="1"/>
    </row>
    <row r="11" spans="1:21" ht="15">
      <c r="A11" s="404" t="s">
        <v>154</v>
      </c>
      <c r="B11" s="404"/>
      <c r="C11" s="404"/>
      <c r="D11" s="404"/>
      <c r="E11" s="404"/>
      <c r="F11" s="403" t="s">
        <v>178</v>
      </c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295"/>
      <c r="S11" s="295"/>
      <c r="T11" s="295"/>
      <c r="U11" s="295"/>
    </row>
    <row r="12" spans="1:21" ht="15">
      <c r="A12" s="65" t="s">
        <v>177</v>
      </c>
      <c r="B12" s="65"/>
      <c r="C12" s="65"/>
      <c r="D12" s="65"/>
      <c r="E12" s="65"/>
      <c r="F12" s="402" t="s">
        <v>1</v>
      </c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65"/>
      <c r="S12" s="65"/>
      <c r="T12" s="65"/>
      <c r="U12" s="65"/>
    </row>
    <row r="13" spans="1:21" ht="15">
      <c r="A13" s="400" t="s">
        <v>2</v>
      </c>
      <c r="B13" s="400"/>
      <c r="C13" s="400"/>
      <c r="D13" s="400"/>
      <c r="E13" s="400"/>
      <c r="F13" s="401" t="s">
        <v>31</v>
      </c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296"/>
      <c r="S13" s="1"/>
      <c r="T13" s="1"/>
      <c r="U13" s="1"/>
    </row>
    <row r="14" spans="1:21" ht="15">
      <c r="A14" s="65"/>
      <c r="B14" s="65"/>
      <c r="C14" s="65"/>
      <c r="D14" s="65"/>
      <c r="E14" s="65"/>
      <c r="F14" s="402" t="s">
        <v>3</v>
      </c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65"/>
      <c r="S14" s="65"/>
      <c r="T14" s="65"/>
      <c r="U14" s="65"/>
    </row>
    <row r="15" spans="1:21" ht="18.75">
      <c r="A15" s="3"/>
      <c r="B15" s="3"/>
      <c r="C15" s="3"/>
      <c r="E15" s="4"/>
      <c r="F15" s="242"/>
      <c r="G15" s="5"/>
      <c r="H15" s="5"/>
      <c r="I15" s="5"/>
      <c r="J15" s="6"/>
      <c r="K15" s="5"/>
      <c r="L15" s="1"/>
      <c r="M15" s="1"/>
      <c r="N15" s="1"/>
      <c r="O15" s="1"/>
      <c r="P15" s="7"/>
      <c r="S15" s="1"/>
      <c r="T15" s="1"/>
      <c r="U15" s="1"/>
    </row>
    <row r="16" spans="1:21" ht="15.75" customHeight="1">
      <c r="A16" s="405" t="s">
        <v>4</v>
      </c>
      <c r="B16" s="406"/>
      <c r="C16" s="406"/>
      <c r="D16" s="407"/>
      <c r="E16" s="376" t="s">
        <v>5</v>
      </c>
      <c r="F16" s="408" t="s">
        <v>6</v>
      </c>
      <c r="G16" s="410" t="s">
        <v>7</v>
      </c>
      <c r="H16" s="411"/>
      <c r="I16" s="411"/>
      <c r="J16" s="411"/>
      <c r="K16" s="412"/>
      <c r="L16" s="413" t="s">
        <v>8</v>
      </c>
      <c r="M16" s="414"/>
      <c r="N16" s="414"/>
      <c r="O16" s="414"/>
      <c r="P16" s="414"/>
      <c r="Q16" s="414"/>
      <c r="R16" s="414"/>
      <c r="S16" s="414"/>
      <c r="T16" s="414"/>
      <c r="U16" s="415"/>
    </row>
    <row r="17" spans="1:21">
      <c r="A17" s="8" t="s">
        <v>9</v>
      </c>
      <c r="B17" s="8" t="s">
        <v>10</v>
      </c>
      <c r="C17" s="8" t="s">
        <v>11</v>
      </c>
      <c r="D17" s="9" t="s">
        <v>12</v>
      </c>
      <c r="E17" s="377"/>
      <c r="F17" s="409"/>
      <c r="G17" s="64" t="s">
        <v>13</v>
      </c>
      <c r="H17" s="64" t="s">
        <v>14</v>
      </c>
      <c r="I17" s="10" t="s">
        <v>15</v>
      </c>
      <c r="J17" s="10" t="s">
        <v>16</v>
      </c>
      <c r="K17" s="11" t="s">
        <v>17</v>
      </c>
      <c r="L17" s="245" t="s">
        <v>18</v>
      </c>
      <c r="M17" s="245" t="s">
        <v>19</v>
      </c>
      <c r="N17" s="245" t="s">
        <v>20</v>
      </c>
      <c r="O17" s="245" t="s">
        <v>21</v>
      </c>
      <c r="P17" s="245" t="s">
        <v>22</v>
      </c>
      <c r="Q17" s="245" t="s">
        <v>23</v>
      </c>
      <c r="R17" s="286" t="s">
        <v>24</v>
      </c>
      <c r="S17" s="297" t="s">
        <v>25</v>
      </c>
      <c r="T17" s="297" t="s">
        <v>26</v>
      </c>
      <c r="U17" s="297" t="s">
        <v>27</v>
      </c>
    </row>
    <row r="18" spans="1:21" ht="15">
      <c r="A18" s="378" t="s">
        <v>28</v>
      </c>
      <c r="B18" s="380"/>
      <c r="C18" s="380"/>
      <c r="D18" s="380"/>
      <c r="E18" s="376" t="s">
        <v>29</v>
      </c>
      <c r="F18" s="63" t="s">
        <v>30</v>
      </c>
      <c r="G18" s="12"/>
      <c r="H18" s="12"/>
      <c r="I18" s="62"/>
      <c r="J18" s="13"/>
      <c r="K18" s="12"/>
      <c r="L18" s="14">
        <v>7685015.5</v>
      </c>
      <c r="M18" s="14">
        <v>7816911.7999999998</v>
      </c>
      <c r="N18" s="14">
        <v>7739698.2000000002</v>
      </c>
      <c r="O18" s="14">
        <v>8671606.8000000007</v>
      </c>
      <c r="P18" s="14">
        <f t="shared" ref="P18" si="0">P19+P20+P21+P22+P23+P24+P25+P26</f>
        <v>9686322.1999999993</v>
      </c>
      <c r="Q18" s="14">
        <f t="shared" ref="Q18" si="1">Q19+Q20+Q21+Q22+Q23+Q24+Q25+Q26</f>
        <v>15338557.300000001</v>
      </c>
      <c r="R18" s="14">
        <f t="shared" ref="R18" si="2">R19+R20+R21+R22+R23+R24+R25+R26</f>
        <v>15543541.400000002</v>
      </c>
      <c r="S18" s="14">
        <f t="shared" ref="S18" si="3">S19+S20+S21+S22+S23+S24+S25+S26</f>
        <v>13714558.1</v>
      </c>
      <c r="T18" s="14">
        <f t="shared" ref="T18" si="4">T19+T20+T21+T22+T23+T24+T25+T26</f>
        <v>14150045.200000001</v>
      </c>
      <c r="U18" s="14">
        <f t="shared" ref="U18" si="5">U19+U20+U21+U22+U23+U24+U25+U26</f>
        <v>14036844.838399999</v>
      </c>
    </row>
    <row r="19" spans="1:21" ht="15">
      <c r="A19" s="386"/>
      <c r="B19" s="399"/>
      <c r="C19" s="399"/>
      <c r="D19" s="399"/>
      <c r="E19" s="385"/>
      <c r="F19" s="63" t="s">
        <v>31</v>
      </c>
      <c r="G19" s="12">
        <v>843</v>
      </c>
      <c r="H19" s="12"/>
      <c r="I19" s="62"/>
      <c r="J19" s="62"/>
      <c r="K19" s="12"/>
      <c r="L19" s="14">
        <v>7627379.5999999996</v>
      </c>
      <c r="M19" s="14">
        <v>7724402.2999999998</v>
      </c>
      <c r="N19" s="14">
        <v>7715692.5</v>
      </c>
      <c r="O19" s="14">
        <v>8644475.8000000007</v>
      </c>
      <c r="P19" s="14">
        <f t="shared" ref="P19" si="6">P28+P35+P59+P92</f>
        <v>9554814</v>
      </c>
      <c r="Q19" s="14">
        <f t="shared" ref="Q19" si="7">Q28+Q35+Q59+Q92</f>
        <v>14875880</v>
      </c>
      <c r="R19" s="14">
        <f t="shared" ref="R19:T19" si="8">R28+R35+R59+R92</f>
        <v>15147262.200000001</v>
      </c>
      <c r="S19" s="14">
        <f t="shared" si="8"/>
        <v>13196192.600000001</v>
      </c>
      <c r="T19" s="14">
        <f t="shared" si="8"/>
        <v>13633643.9</v>
      </c>
      <c r="U19" s="14">
        <f t="shared" ref="U19" si="9">U28+U35+U59+U92</f>
        <v>13524574.748799998</v>
      </c>
    </row>
    <row r="20" spans="1:21" ht="25.5">
      <c r="A20" s="386"/>
      <c r="B20" s="399"/>
      <c r="C20" s="399"/>
      <c r="D20" s="399"/>
      <c r="E20" s="385"/>
      <c r="F20" s="63" t="s">
        <v>32</v>
      </c>
      <c r="G20" s="12">
        <v>855</v>
      </c>
      <c r="H20" s="12"/>
      <c r="I20" s="62"/>
      <c r="J20" s="62"/>
      <c r="K20" s="12"/>
      <c r="L20" s="14">
        <v>32124.400000000001</v>
      </c>
      <c r="M20" s="14">
        <v>57414.400000000001</v>
      </c>
      <c r="N20" s="14">
        <v>24005.7</v>
      </c>
      <c r="O20" s="14">
        <v>27131</v>
      </c>
      <c r="P20" s="14">
        <f t="shared" ref="P20" si="10">P36</f>
        <v>32168</v>
      </c>
      <c r="Q20" s="14">
        <f t="shared" ref="Q20:Q22" si="11">Q36</f>
        <v>34362.800000000003</v>
      </c>
      <c r="R20" s="14">
        <f t="shared" ref="R20" si="12">R36</f>
        <v>32856.800000000003</v>
      </c>
      <c r="S20" s="14">
        <f t="shared" ref="S20" si="13">S36</f>
        <v>9415.2000000000007</v>
      </c>
      <c r="T20" s="14">
        <f t="shared" ref="T20" si="14">T36</f>
        <v>1926.9</v>
      </c>
      <c r="U20" s="14">
        <f t="shared" ref="U20" si="15">U36</f>
        <v>1911.4848</v>
      </c>
    </row>
    <row r="21" spans="1:21" ht="56.25" customHeight="1">
      <c r="A21" s="386"/>
      <c r="B21" s="399"/>
      <c r="C21" s="399"/>
      <c r="D21" s="399"/>
      <c r="E21" s="385"/>
      <c r="F21" s="63" t="s">
        <v>33</v>
      </c>
      <c r="G21" s="12">
        <v>833</v>
      </c>
      <c r="H21" s="12"/>
      <c r="I21" s="62"/>
      <c r="J21" s="62"/>
      <c r="K21" s="12"/>
      <c r="L21" s="14">
        <v>0</v>
      </c>
      <c r="M21" s="14">
        <v>0</v>
      </c>
      <c r="N21" s="14">
        <v>0</v>
      </c>
      <c r="O21" s="14">
        <v>0</v>
      </c>
      <c r="P21" s="14">
        <f t="shared" ref="P21" si="16">P37</f>
        <v>92843.199999999997</v>
      </c>
      <c r="Q21" s="14">
        <f t="shared" si="11"/>
        <v>419327</v>
      </c>
      <c r="R21" s="14">
        <f t="shared" ref="R21" si="17">R37</f>
        <v>132791.5</v>
      </c>
      <c r="S21" s="14">
        <f t="shared" ref="S21" si="18">S37</f>
        <v>138103.20000000001</v>
      </c>
      <c r="T21" s="14">
        <f t="shared" ref="T21" si="19">T37</f>
        <v>143627.29999999999</v>
      </c>
      <c r="U21" s="14">
        <f t="shared" ref="U21" si="20">U37</f>
        <v>142478.28159999999</v>
      </c>
    </row>
    <row r="22" spans="1:21" ht="38.25">
      <c r="A22" s="386"/>
      <c r="B22" s="399"/>
      <c r="C22" s="399"/>
      <c r="D22" s="399"/>
      <c r="E22" s="385"/>
      <c r="F22" s="63" t="s">
        <v>34</v>
      </c>
      <c r="G22" s="12">
        <v>835</v>
      </c>
      <c r="H22" s="12"/>
      <c r="I22" s="62"/>
      <c r="J22" s="62"/>
      <c r="K22" s="12"/>
      <c r="L22" s="14">
        <v>7351.4</v>
      </c>
      <c r="M22" s="14">
        <v>1417.7</v>
      </c>
      <c r="N22" s="14">
        <v>0</v>
      </c>
      <c r="O22" s="14">
        <v>0</v>
      </c>
      <c r="P22" s="14">
        <f t="shared" ref="P22" si="21">P38</f>
        <v>6497</v>
      </c>
      <c r="Q22" s="14">
        <f t="shared" si="11"/>
        <v>8987.5</v>
      </c>
      <c r="R22" s="14">
        <f t="shared" ref="R22" si="22">R38</f>
        <v>1500</v>
      </c>
      <c r="S22" s="14">
        <f t="shared" ref="S22" si="23">S38</f>
        <v>0</v>
      </c>
      <c r="T22" s="14">
        <f t="shared" ref="T22" si="24">T38</f>
        <v>0</v>
      </c>
      <c r="U22" s="14">
        <f t="shared" ref="U22" si="25">U38</f>
        <v>0</v>
      </c>
    </row>
    <row r="23" spans="1:21" ht="25.5">
      <c r="A23" s="386"/>
      <c r="B23" s="399"/>
      <c r="C23" s="399"/>
      <c r="D23" s="399"/>
      <c r="E23" s="385"/>
      <c r="F23" s="63" t="s">
        <v>35</v>
      </c>
      <c r="G23" s="12">
        <v>874</v>
      </c>
      <c r="H23" s="16"/>
      <c r="I23" s="16"/>
      <c r="J23" s="16"/>
      <c r="K23" s="16"/>
      <c r="L23" s="14">
        <v>5000</v>
      </c>
      <c r="M23" s="14">
        <v>12619.8</v>
      </c>
      <c r="N23" s="14">
        <v>0</v>
      </c>
      <c r="O23" s="14">
        <v>0</v>
      </c>
      <c r="P23" s="14">
        <v>0</v>
      </c>
      <c r="Q23" s="14">
        <v>0</v>
      </c>
      <c r="R23" s="14">
        <f>R39</f>
        <v>229130.89999999997</v>
      </c>
      <c r="S23" s="14">
        <f t="shared" ref="S23" si="26">S39</f>
        <v>370847.1</v>
      </c>
      <c r="T23" s="14">
        <f t="shared" ref="T23" si="27">T39</f>
        <v>370847.1</v>
      </c>
      <c r="U23" s="14">
        <f t="shared" ref="U23" si="28">U39</f>
        <v>367880.32319999998</v>
      </c>
    </row>
    <row r="24" spans="1:21" ht="43.5" customHeight="1">
      <c r="A24" s="386"/>
      <c r="B24" s="399"/>
      <c r="C24" s="399"/>
      <c r="D24" s="399"/>
      <c r="E24" s="385"/>
      <c r="F24" s="17" t="s">
        <v>36</v>
      </c>
      <c r="G24" s="12">
        <v>847</v>
      </c>
      <c r="H24" s="16"/>
      <c r="I24" s="16"/>
      <c r="J24" s="16"/>
      <c r="K24" s="16"/>
      <c r="L24" s="14">
        <v>6622.2</v>
      </c>
      <c r="M24" s="14">
        <v>5737.7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</row>
    <row r="25" spans="1:21" ht="25.5">
      <c r="A25" s="386"/>
      <c r="B25" s="399"/>
      <c r="C25" s="399"/>
      <c r="D25" s="399"/>
      <c r="E25" s="385"/>
      <c r="F25" s="18" t="s">
        <v>37</v>
      </c>
      <c r="G25" s="12">
        <v>857</v>
      </c>
      <c r="H25" s="16"/>
      <c r="I25" s="16"/>
      <c r="J25" s="16"/>
      <c r="K25" s="16"/>
      <c r="L25" s="14">
        <v>6537.9</v>
      </c>
      <c r="M25" s="14">
        <v>7640.2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</row>
    <row r="26" spans="1:21" ht="38.25">
      <c r="A26" s="379"/>
      <c r="B26" s="381"/>
      <c r="C26" s="381"/>
      <c r="D26" s="381"/>
      <c r="E26" s="377"/>
      <c r="F26" s="253" t="s">
        <v>38</v>
      </c>
      <c r="G26" s="12">
        <v>845</v>
      </c>
      <c r="H26" s="16"/>
      <c r="I26" s="16"/>
      <c r="J26" s="16"/>
      <c r="K26" s="16"/>
      <c r="L26" s="14">
        <v>0</v>
      </c>
      <c r="M26" s="14">
        <v>7679.6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</row>
    <row r="27" spans="1:21" ht="15" customHeight="1">
      <c r="A27" s="378" t="s">
        <v>28</v>
      </c>
      <c r="B27" s="378" t="s">
        <v>39</v>
      </c>
      <c r="C27" s="378"/>
      <c r="D27" s="378"/>
      <c r="E27" s="376" t="s">
        <v>40</v>
      </c>
      <c r="F27" s="63" t="s">
        <v>30</v>
      </c>
      <c r="G27" s="12"/>
      <c r="H27" s="12"/>
      <c r="I27" s="62"/>
      <c r="J27" s="62"/>
      <c r="K27" s="12"/>
      <c r="L27" s="14">
        <v>3796137.6</v>
      </c>
      <c r="M27" s="14">
        <v>4030027.5</v>
      </c>
      <c r="N27" s="14">
        <v>3659543.8</v>
      </c>
      <c r="O27" s="14">
        <v>3853914.1</v>
      </c>
      <c r="P27" s="14">
        <f t="shared" ref="P27:U27" si="29">P28</f>
        <v>4057687.3</v>
      </c>
      <c r="Q27" s="14">
        <f t="shared" si="29"/>
        <v>4356041.7</v>
      </c>
      <c r="R27" s="14">
        <f t="shared" si="29"/>
        <v>4080079.9</v>
      </c>
      <c r="S27" s="14">
        <f t="shared" si="29"/>
        <v>4125858.9</v>
      </c>
      <c r="T27" s="14">
        <f t="shared" si="29"/>
        <v>4131361</v>
      </c>
      <c r="U27" s="14">
        <f t="shared" si="29"/>
        <v>4098310.1119999997</v>
      </c>
    </row>
    <row r="28" spans="1:21" ht="15">
      <c r="A28" s="379"/>
      <c r="B28" s="379"/>
      <c r="C28" s="379"/>
      <c r="D28" s="379"/>
      <c r="E28" s="377"/>
      <c r="F28" s="63" t="s">
        <v>31</v>
      </c>
      <c r="G28" s="12">
        <v>843</v>
      </c>
      <c r="H28" s="12"/>
      <c r="I28" s="62"/>
      <c r="J28" s="62"/>
      <c r="K28" s="19"/>
      <c r="L28" s="14">
        <v>3796137.6</v>
      </c>
      <c r="M28" s="14">
        <v>4030027.5</v>
      </c>
      <c r="N28" s="14">
        <v>3659543.8</v>
      </c>
      <c r="O28" s="14">
        <v>3853914.1</v>
      </c>
      <c r="P28" s="14">
        <f t="shared" ref="P28:Q28" si="30">P29+P30+P31+P32+P33</f>
        <v>4057687.3</v>
      </c>
      <c r="Q28" s="14">
        <f t="shared" si="30"/>
        <v>4356041.7</v>
      </c>
      <c r="R28" s="14">
        <f t="shared" ref="R28" si="31">R29+R30+R31+R32+R33</f>
        <v>4080079.9</v>
      </c>
      <c r="S28" s="14">
        <f t="shared" ref="S28" si="32">S29+S30+S31+S32+S33</f>
        <v>4125858.9</v>
      </c>
      <c r="T28" s="14">
        <f t="shared" ref="T28" si="33">T29+T30+T31+T32+T33</f>
        <v>4131361</v>
      </c>
      <c r="U28" s="14">
        <f t="shared" ref="U28" si="34">U29+U30+U31+U32+U33</f>
        <v>4098310.1119999997</v>
      </c>
    </row>
    <row r="29" spans="1:21" ht="57" customHeight="1">
      <c r="A29" s="62" t="s">
        <v>28</v>
      </c>
      <c r="B29" s="62" t="s">
        <v>39</v>
      </c>
      <c r="C29" s="62" t="s">
        <v>41</v>
      </c>
      <c r="D29" s="62"/>
      <c r="E29" s="20" t="s">
        <v>42</v>
      </c>
      <c r="F29" s="63" t="s">
        <v>31</v>
      </c>
      <c r="G29" s="12">
        <v>843</v>
      </c>
      <c r="H29" s="19">
        <v>10</v>
      </c>
      <c r="I29" s="21" t="s">
        <v>43</v>
      </c>
      <c r="J29" s="21" t="s">
        <v>44</v>
      </c>
      <c r="K29" s="19" t="s">
        <v>45</v>
      </c>
      <c r="L29" s="14">
        <v>3382383.4</v>
      </c>
      <c r="M29" s="14">
        <v>3647715.5</v>
      </c>
      <c r="N29" s="14">
        <v>3647756.9</v>
      </c>
      <c r="O29" s="22">
        <v>3842576.5</v>
      </c>
      <c r="P29" s="14">
        <v>4049698</v>
      </c>
      <c r="Q29" s="14">
        <v>4351856.7</v>
      </c>
      <c r="R29" s="14">
        <v>4071868.2</v>
      </c>
      <c r="S29" s="14">
        <v>4119829.9</v>
      </c>
      <c r="T29" s="14">
        <v>4122993.9</v>
      </c>
      <c r="U29" s="14">
        <f>T29*0.992</f>
        <v>4090009.9487999999</v>
      </c>
    </row>
    <row r="30" spans="1:21" ht="38.25">
      <c r="A30" s="62" t="s">
        <v>28</v>
      </c>
      <c r="B30" s="62" t="s">
        <v>39</v>
      </c>
      <c r="C30" s="62" t="s">
        <v>46</v>
      </c>
      <c r="D30" s="62"/>
      <c r="E30" s="231" t="s">
        <v>47</v>
      </c>
      <c r="F30" s="63" t="s">
        <v>31</v>
      </c>
      <c r="G30" s="234">
        <v>843</v>
      </c>
      <c r="H30" s="236">
        <v>10</v>
      </c>
      <c r="I30" s="23" t="s">
        <v>46</v>
      </c>
      <c r="J30" s="21" t="s">
        <v>48</v>
      </c>
      <c r="K30" s="12">
        <v>320</v>
      </c>
      <c r="L30" s="24">
        <v>13245</v>
      </c>
      <c r="M30" s="24">
        <v>5439.5</v>
      </c>
      <c r="N30" s="24">
        <v>8826.1</v>
      </c>
      <c r="O30" s="25">
        <v>8696.7000000000007</v>
      </c>
      <c r="P30" s="14">
        <v>5087.3</v>
      </c>
      <c r="Q30" s="14">
        <v>1148.9000000000001</v>
      </c>
      <c r="R30" s="14">
        <v>5135.8</v>
      </c>
      <c r="S30" s="14">
        <v>5135.8</v>
      </c>
      <c r="T30" s="14">
        <v>8207.6</v>
      </c>
      <c r="U30" s="14">
        <f t="shared" ref="U30:U33" si="35">T30*0.992</f>
        <v>8141.9392000000007</v>
      </c>
    </row>
    <row r="31" spans="1:21" ht="55.5" customHeight="1">
      <c r="A31" s="62" t="s">
        <v>28</v>
      </c>
      <c r="B31" s="62" t="s">
        <v>39</v>
      </c>
      <c r="C31" s="62" t="s">
        <v>49</v>
      </c>
      <c r="D31" s="62"/>
      <c r="E31" s="231" t="s">
        <v>50</v>
      </c>
      <c r="F31" s="63" t="s">
        <v>31</v>
      </c>
      <c r="G31" s="234">
        <v>843</v>
      </c>
      <c r="H31" s="236">
        <v>10</v>
      </c>
      <c r="I31" s="23" t="s">
        <v>46</v>
      </c>
      <c r="J31" s="21" t="s">
        <v>51</v>
      </c>
      <c r="K31" s="12">
        <v>320</v>
      </c>
      <c r="L31" s="24">
        <v>360861.8</v>
      </c>
      <c r="M31" s="24">
        <v>333680.5</v>
      </c>
      <c r="N31" s="24">
        <v>0</v>
      </c>
      <c r="O31" s="24">
        <v>0</v>
      </c>
      <c r="P31" s="14">
        <v>0</v>
      </c>
      <c r="Q31" s="14">
        <v>0</v>
      </c>
      <c r="R31" s="14">
        <v>0</v>
      </c>
      <c r="S31" s="14">
        <v>0</v>
      </c>
      <c r="T31" s="14">
        <f t="shared" ref="T31:T32" si="36">S31*1.04</f>
        <v>0</v>
      </c>
      <c r="U31" s="14">
        <f t="shared" si="35"/>
        <v>0</v>
      </c>
    </row>
    <row r="32" spans="1:21" ht="55.5" customHeight="1">
      <c r="A32" s="62" t="s">
        <v>28</v>
      </c>
      <c r="B32" s="62" t="s">
        <v>39</v>
      </c>
      <c r="C32" s="62" t="s">
        <v>52</v>
      </c>
      <c r="D32" s="62"/>
      <c r="E32" s="231" t="s">
        <v>53</v>
      </c>
      <c r="F32" s="63" t="s">
        <v>31</v>
      </c>
      <c r="G32" s="234">
        <v>843</v>
      </c>
      <c r="H32" s="236">
        <v>10</v>
      </c>
      <c r="I32" s="23" t="s">
        <v>46</v>
      </c>
      <c r="J32" s="21" t="s">
        <v>54</v>
      </c>
      <c r="K32" s="12">
        <v>320</v>
      </c>
      <c r="L32" s="24">
        <v>36893.5</v>
      </c>
      <c r="M32" s="24">
        <v>39904.1</v>
      </c>
      <c r="N32" s="24">
        <v>0</v>
      </c>
      <c r="O32" s="24">
        <v>0</v>
      </c>
      <c r="P32" s="14">
        <v>0</v>
      </c>
      <c r="Q32" s="14">
        <v>0</v>
      </c>
      <c r="R32" s="14">
        <v>0</v>
      </c>
      <c r="S32" s="14">
        <v>0</v>
      </c>
      <c r="T32" s="14">
        <f t="shared" si="36"/>
        <v>0</v>
      </c>
      <c r="U32" s="14">
        <f t="shared" si="35"/>
        <v>0</v>
      </c>
    </row>
    <row r="33" spans="1:21" ht="51">
      <c r="A33" s="62" t="s">
        <v>28</v>
      </c>
      <c r="B33" s="62" t="s">
        <v>39</v>
      </c>
      <c r="C33" s="62" t="s">
        <v>55</v>
      </c>
      <c r="D33" s="62"/>
      <c r="E33" s="231" t="s">
        <v>56</v>
      </c>
      <c r="F33" s="63" t="s">
        <v>31</v>
      </c>
      <c r="G33" s="234">
        <v>843</v>
      </c>
      <c r="H33" s="236">
        <v>10</v>
      </c>
      <c r="I33" s="23" t="s">
        <v>55</v>
      </c>
      <c r="J33" s="21" t="s">
        <v>57</v>
      </c>
      <c r="K33" s="12">
        <v>630</v>
      </c>
      <c r="L33" s="26">
        <v>2753.9</v>
      </c>
      <c r="M33" s="24">
        <v>3287.9</v>
      </c>
      <c r="N33" s="26">
        <v>2960.8</v>
      </c>
      <c r="O33" s="25">
        <v>2640.9</v>
      </c>
      <c r="P33" s="14">
        <v>2902</v>
      </c>
      <c r="Q33" s="14">
        <v>3036.1</v>
      </c>
      <c r="R33" s="14">
        <v>3075.9</v>
      </c>
      <c r="S33" s="14">
        <v>893.2</v>
      </c>
      <c r="T33" s="14">
        <v>159.5</v>
      </c>
      <c r="U33" s="14">
        <f t="shared" si="35"/>
        <v>158.22399999999999</v>
      </c>
    </row>
    <row r="34" spans="1:21" ht="15" customHeight="1">
      <c r="A34" s="239" t="s">
        <v>28</v>
      </c>
      <c r="B34" s="239" t="s">
        <v>58</v>
      </c>
      <c r="C34" s="239"/>
      <c r="D34" s="239"/>
      <c r="E34" s="390" t="s">
        <v>59</v>
      </c>
      <c r="F34" s="63" t="s">
        <v>30</v>
      </c>
      <c r="G34" s="12"/>
      <c r="H34" s="12"/>
      <c r="I34" s="62"/>
      <c r="J34" s="62"/>
      <c r="K34" s="12"/>
      <c r="L34" s="14">
        <v>1950521.9</v>
      </c>
      <c r="M34" s="14">
        <v>1660232.8</v>
      </c>
      <c r="N34" s="14">
        <v>1606069.3</v>
      </c>
      <c r="O34" s="14">
        <v>1908793</v>
      </c>
      <c r="P34" s="14">
        <f t="shared" ref="P34:Q34" si="37">P35+P36+P37+P38</f>
        <v>2638999.2000000002</v>
      </c>
      <c r="Q34" s="14">
        <f t="shared" si="37"/>
        <v>7601387.7999999998</v>
      </c>
      <c r="R34" s="14">
        <f>R35+R36+R37+R38+R39</f>
        <v>8000400.3000000007</v>
      </c>
      <c r="S34" s="14">
        <f t="shared" ref="S34" si="38">S35+S36+S37+S38+S39</f>
        <v>7588500</v>
      </c>
      <c r="T34" s="14">
        <f t="shared" ref="T34" si="39">T35+T36+T37+T38+T39</f>
        <v>7735659.6000000006</v>
      </c>
      <c r="U34" s="14">
        <f t="shared" ref="U34" si="40">U35+U36+U37+U38+U39</f>
        <v>7673774.3231999986</v>
      </c>
    </row>
    <row r="35" spans="1:21" ht="15">
      <c r="A35" s="240"/>
      <c r="B35" s="240"/>
      <c r="C35" s="240"/>
      <c r="D35" s="240"/>
      <c r="E35" s="391"/>
      <c r="F35" s="63" t="s">
        <v>31</v>
      </c>
      <c r="G35" s="12">
        <v>843</v>
      </c>
      <c r="H35" s="12"/>
      <c r="I35" s="62"/>
      <c r="J35" s="62"/>
      <c r="K35" s="12"/>
      <c r="L35" s="14">
        <v>1923268.2</v>
      </c>
      <c r="M35" s="14">
        <v>1606826.1</v>
      </c>
      <c r="N35" s="14">
        <v>1582063.6</v>
      </c>
      <c r="O35" s="14">
        <v>1881662</v>
      </c>
      <c r="P35" s="14">
        <f>P40+P41+P42+P43+P45+P48+P53</f>
        <v>2507491</v>
      </c>
      <c r="Q35" s="14">
        <f t="shared" ref="Q35:T35" si="41">Q40+Q41+Q42+Q43+Q45+Q48+Q53+Q50</f>
        <v>7138710.5</v>
      </c>
      <c r="R35" s="14">
        <f t="shared" si="41"/>
        <v>7604121.1000000006</v>
      </c>
      <c r="S35" s="14">
        <f t="shared" si="41"/>
        <v>7070134.5</v>
      </c>
      <c r="T35" s="14">
        <f t="shared" si="41"/>
        <v>7219258.3000000007</v>
      </c>
      <c r="U35" s="14">
        <f t="shared" ref="U35" si="42">U40+U41+U42+U43+U45+U48+U53+U50</f>
        <v>7161504.233599999</v>
      </c>
    </row>
    <row r="36" spans="1:21" ht="25.5">
      <c r="A36" s="141"/>
      <c r="B36" s="141"/>
      <c r="C36" s="141"/>
      <c r="D36" s="141"/>
      <c r="E36" s="391"/>
      <c r="F36" s="63" t="s">
        <v>32</v>
      </c>
      <c r="G36" s="12">
        <v>855</v>
      </c>
      <c r="H36" s="12"/>
      <c r="I36" s="62"/>
      <c r="J36" s="62"/>
      <c r="K36" s="12"/>
      <c r="L36" s="14">
        <v>26527</v>
      </c>
      <c r="M36" s="14">
        <v>53406.7</v>
      </c>
      <c r="N36" s="14">
        <v>24005.7</v>
      </c>
      <c r="O36" s="14">
        <v>27131</v>
      </c>
      <c r="P36" s="14">
        <f t="shared" ref="P36:Q36" si="43">P46+P57</f>
        <v>32168</v>
      </c>
      <c r="Q36" s="14">
        <f t="shared" si="43"/>
        <v>34362.800000000003</v>
      </c>
      <c r="R36" s="14">
        <f t="shared" ref="R36" si="44">R46+R57</f>
        <v>32856.800000000003</v>
      </c>
      <c r="S36" s="14">
        <f t="shared" ref="S36" si="45">S46+S57</f>
        <v>9415.2000000000007</v>
      </c>
      <c r="T36" s="14">
        <f t="shared" ref="T36" si="46">T46+T57</f>
        <v>1926.9</v>
      </c>
      <c r="U36" s="14">
        <f t="shared" ref="U36" si="47">U46+U57</f>
        <v>1911.4848</v>
      </c>
    </row>
    <row r="37" spans="1:21" ht="57.75" customHeight="1">
      <c r="A37" s="141"/>
      <c r="B37" s="141"/>
      <c r="C37" s="141"/>
      <c r="D37" s="141"/>
      <c r="E37" s="391"/>
      <c r="F37" s="63" t="s">
        <v>33</v>
      </c>
      <c r="G37" s="12">
        <v>833</v>
      </c>
      <c r="H37" s="12"/>
      <c r="I37" s="62"/>
      <c r="J37" s="62"/>
      <c r="K37" s="12"/>
      <c r="L37" s="14"/>
      <c r="M37" s="14"/>
      <c r="N37" s="14"/>
      <c r="O37" s="14"/>
      <c r="P37" s="14">
        <f>P54</f>
        <v>92843.199999999997</v>
      </c>
      <c r="Q37" s="14">
        <f t="shared" ref="Q37:T37" si="48">Q54+Q51</f>
        <v>419327</v>
      </c>
      <c r="R37" s="14">
        <f t="shared" si="48"/>
        <v>132791.5</v>
      </c>
      <c r="S37" s="14">
        <f t="shared" si="48"/>
        <v>138103.20000000001</v>
      </c>
      <c r="T37" s="14">
        <f t="shared" si="48"/>
        <v>143627.29999999999</v>
      </c>
      <c r="U37" s="14">
        <f t="shared" ref="U37" si="49">U54+U51</f>
        <v>142478.28159999999</v>
      </c>
    </row>
    <row r="38" spans="1:21" ht="38.25">
      <c r="A38" s="141"/>
      <c r="B38" s="141"/>
      <c r="C38" s="141"/>
      <c r="D38" s="141"/>
      <c r="E38" s="391"/>
      <c r="F38" s="63" t="s">
        <v>34</v>
      </c>
      <c r="G38" s="12">
        <v>835</v>
      </c>
      <c r="H38" s="12"/>
      <c r="I38" s="62"/>
      <c r="J38" s="62"/>
      <c r="K38" s="12"/>
      <c r="L38" s="14">
        <v>726.7</v>
      </c>
      <c r="M38" s="14">
        <v>0</v>
      </c>
      <c r="N38" s="14">
        <v>0</v>
      </c>
      <c r="O38" s="14">
        <v>0</v>
      </c>
      <c r="P38" s="14">
        <f>P55</f>
        <v>6497</v>
      </c>
      <c r="Q38" s="14">
        <f t="shared" ref="Q38:T38" si="50">Q55</f>
        <v>8987.5</v>
      </c>
      <c r="R38" s="14">
        <f t="shared" si="50"/>
        <v>1500</v>
      </c>
      <c r="S38" s="14">
        <f t="shared" si="50"/>
        <v>0</v>
      </c>
      <c r="T38" s="14">
        <f t="shared" si="50"/>
        <v>0</v>
      </c>
      <c r="U38" s="14">
        <f t="shared" ref="U38" si="51">U55</f>
        <v>0</v>
      </c>
    </row>
    <row r="39" spans="1:21" ht="25.5">
      <c r="A39" s="142"/>
      <c r="B39" s="142"/>
      <c r="C39" s="142"/>
      <c r="D39" s="142"/>
      <c r="E39" s="392"/>
      <c r="F39" s="254" t="s">
        <v>353</v>
      </c>
      <c r="G39" s="138">
        <v>874</v>
      </c>
      <c r="H39" s="138"/>
      <c r="I39" s="139"/>
      <c r="J39" s="139"/>
      <c r="K39" s="138"/>
      <c r="L39" s="140"/>
      <c r="M39" s="140"/>
      <c r="N39" s="140"/>
      <c r="O39" s="140"/>
      <c r="P39" s="140"/>
      <c r="Q39" s="140"/>
      <c r="R39" s="140">
        <f>R56</f>
        <v>229130.89999999997</v>
      </c>
      <c r="S39" s="140">
        <f t="shared" ref="S39" si="52">S56</f>
        <v>370847.1</v>
      </c>
      <c r="T39" s="140">
        <f t="shared" ref="T39" si="53">T56</f>
        <v>370847.1</v>
      </c>
      <c r="U39" s="140">
        <f t="shared" ref="U39" si="54">U56</f>
        <v>367880.32319999998</v>
      </c>
    </row>
    <row r="40" spans="1:21" ht="38.25">
      <c r="A40" s="62" t="s">
        <v>28</v>
      </c>
      <c r="B40" s="62" t="s">
        <v>58</v>
      </c>
      <c r="C40" s="62" t="s">
        <v>41</v>
      </c>
      <c r="D40" s="12"/>
      <c r="E40" s="63" t="s">
        <v>60</v>
      </c>
      <c r="F40" s="63" t="s">
        <v>31</v>
      </c>
      <c r="G40" s="12">
        <v>843</v>
      </c>
      <c r="H40" s="12">
        <v>10</v>
      </c>
      <c r="I40" s="62" t="s">
        <v>46</v>
      </c>
      <c r="J40" s="62" t="s">
        <v>61</v>
      </c>
      <c r="K40" s="19" t="s">
        <v>62</v>
      </c>
      <c r="L40" s="24">
        <v>1149209.5</v>
      </c>
      <c r="M40" s="24">
        <v>1300674</v>
      </c>
      <c r="N40" s="24">
        <v>1266533.7</v>
      </c>
      <c r="O40" s="22">
        <v>1491616.8</v>
      </c>
      <c r="P40" s="14">
        <v>804054</v>
      </c>
      <c r="Q40" s="24">
        <v>3743599.6</v>
      </c>
      <c r="R40" s="14">
        <v>4475729.9000000004</v>
      </c>
      <c r="S40" s="14">
        <v>3843357.8</v>
      </c>
      <c r="T40" s="14">
        <v>3896949.6</v>
      </c>
      <c r="U40" s="140">
        <f>T40*0.992</f>
        <v>3865774.0032000002</v>
      </c>
    </row>
    <row r="41" spans="1:21" ht="29.25" customHeight="1">
      <c r="A41" s="62" t="s">
        <v>28</v>
      </c>
      <c r="B41" s="62" t="s">
        <v>58</v>
      </c>
      <c r="C41" s="62" t="s">
        <v>63</v>
      </c>
      <c r="D41" s="62"/>
      <c r="E41" s="63" t="s">
        <v>64</v>
      </c>
      <c r="F41" s="63" t="s">
        <v>31</v>
      </c>
      <c r="G41" s="12">
        <v>843</v>
      </c>
      <c r="H41" s="62" t="s">
        <v>65</v>
      </c>
      <c r="I41" s="62" t="s">
        <v>46</v>
      </c>
      <c r="J41" s="21" t="s">
        <v>66</v>
      </c>
      <c r="K41" s="21" t="s">
        <v>67</v>
      </c>
      <c r="L41" s="24">
        <v>1500</v>
      </c>
      <c r="M41" s="24">
        <v>960</v>
      </c>
      <c r="N41" s="24">
        <v>1140</v>
      </c>
      <c r="O41" s="22">
        <v>880</v>
      </c>
      <c r="P41" s="14">
        <v>820</v>
      </c>
      <c r="Q41" s="24">
        <v>720</v>
      </c>
      <c r="R41" s="14">
        <v>700</v>
      </c>
      <c r="S41" s="14">
        <v>1400</v>
      </c>
      <c r="T41" s="14">
        <v>1400</v>
      </c>
      <c r="U41" s="140">
        <f t="shared" ref="U41:U43" si="55">T41*0.992</f>
        <v>1388.8</v>
      </c>
    </row>
    <row r="42" spans="1:21" ht="42.75" customHeight="1">
      <c r="A42" s="62" t="s">
        <v>28</v>
      </c>
      <c r="B42" s="62" t="s">
        <v>58</v>
      </c>
      <c r="C42" s="62" t="s">
        <v>46</v>
      </c>
      <c r="D42" s="23"/>
      <c r="E42" s="63" t="s">
        <v>68</v>
      </c>
      <c r="F42" s="63" t="s">
        <v>31</v>
      </c>
      <c r="G42" s="12">
        <v>843</v>
      </c>
      <c r="H42" s="62" t="s">
        <v>65</v>
      </c>
      <c r="I42" s="62" t="s">
        <v>46</v>
      </c>
      <c r="J42" s="21" t="s">
        <v>69</v>
      </c>
      <c r="K42" s="62" t="s">
        <v>70</v>
      </c>
      <c r="L42" s="24">
        <v>7849.5</v>
      </c>
      <c r="M42" s="24">
        <v>9168.2999999999993</v>
      </c>
      <c r="N42" s="24">
        <v>15929.4</v>
      </c>
      <c r="O42" s="22">
        <v>27640.6</v>
      </c>
      <c r="P42" s="14">
        <v>28410.2</v>
      </c>
      <c r="Q42" s="246">
        <v>32445.8</v>
      </c>
      <c r="R42" s="24">
        <v>33905.5</v>
      </c>
      <c r="S42" s="24">
        <v>15760.7</v>
      </c>
      <c r="T42" s="14">
        <v>17739.099999999999</v>
      </c>
      <c r="U42" s="140">
        <f t="shared" si="55"/>
        <v>17597.187199999997</v>
      </c>
    </row>
    <row r="43" spans="1:21" ht="27.75" customHeight="1">
      <c r="A43" s="62" t="s">
        <v>28</v>
      </c>
      <c r="B43" s="62" t="s">
        <v>58</v>
      </c>
      <c r="C43" s="62" t="s">
        <v>49</v>
      </c>
      <c r="D43" s="12"/>
      <c r="E43" s="63" t="s">
        <v>71</v>
      </c>
      <c r="F43" s="63" t="s">
        <v>31</v>
      </c>
      <c r="G43" s="12">
        <v>843</v>
      </c>
      <c r="H43" s="12">
        <v>10</v>
      </c>
      <c r="I43" s="62" t="s">
        <v>49</v>
      </c>
      <c r="J43" s="62" t="s">
        <v>72</v>
      </c>
      <c r="K43" s="12">
        <v>240</v>
      </c>
      <c r="L43" s="24">
        <v>0</v>
      </c>
      <c r="M43" s="24">
        <v>0</v>
      </c>
      <c r="N43" s="24"/>
      <c r="O43" s="24"/>
      <c r="P43" s="14">
        <v>0</v>
      </c>
      <c r="Q43" s="24"/>
      <c r="R43" s="24">
        <v>137.6</v>
      </c>
      <c r="S43" s="24">
        <v>137.6</v>
      </c>
      <c r="T43" s="14">
        <v>137.6</v>
      </c>
      <c r="U43" s="140">
        <f t="shared" si="55"/>
        <v>136.4992</v>
      </c>
    </row>
    <row r="44" spans="1:21" ht="15" customHeight="1">
      <c r="A44" s="378" t="s">
        <v>28</v>
      </c>
      <c r="B44" s="378" t="s">
        <v>58</v>
      </c>
      <c r="C44" s="378" t="s">
        <v>55</v>
      </c>
      <c r="D44" s="378"/>
      <c r="E44" s="376" t="s">
        <v>73</v>
      </c>
      <c r="F44" s="63" t="s">
        <v>30</v>
      </c>
      <c r="G44" s="12"/>
      <c r="H44" s="19"/>
      <c r="I44" s="62"/>
      <c r="J44" s="21"/>
      <c r="K44" s="19"/>
      <c r="L44" s="24">
        <v>307832.90000000002</v>
      </c>
      <c r="M44" s="24">
        <v>348774.9</v>
      </c>
      <c r="N44" s="24">
        <v>321750.90000000002</v>
      </c>
      <c r="O44" s="24">
        <v>387745.6</v>
      </c>
      <c r="P44" s="24">
        <f t="shared" ref="P44:Q44" si="56">P45+P46</f>
        <v>33113.800000000003</v>
      </c>
      <c r="Q44" s="24">
        <f t="shared" si="56"/>
        <v>36139.9</v>
      </c>
      <c r="R44" s="24">
        <f t="shared" ref="R44" si="57">R45+R46</f>
        <v>34855.199999999997</v>
      </c>
      <c r="S44" s="24">
        <f t="shared" ref="S44" si="58">S45+S46</f>
        <v>10476.6</v>
      </c>
      <c r="T44" s="24">
        <f t="shared" ref="T44" si="59">T45+T46</f>
        <v>1870.8000000000002</v>
      </c>
      <c r="U44" s="24">
        <f t="shared" ref="U44" si="60">U45+U46</f>
        <v>1855.8335999999999</v>
      </c>
    </row>
    <row r="45" spans="1:21" ht="51">
      <c r="A45" s="386"/>
      <c r="B45" s="386"/>
      <c r="C45" s="386"/>
      <c r="D45" s="386"/>
      <c r="E45" s="385"/>
      <c r="F45" s="63" t="s">
        <v>31</v>
      </c>
      <c r="G45" s="12">
        <v>843</v>
      </c>
      <c r="H45" s="21" t="s">
        <v>65</v>
      </c>
      <c r="I45" s="62" t="s">
        <v>46</v>
      </c>
      <c r="J45" s="21" t="s">
        <v>74</v>
      </c>
      <c r="K45" s="19" t="s">
        <v>75</v>
      </c>
      <c r="L45" s="24">
        <v>280579.20000000001</v>
      </c>
      <c r="M45" s="26">
        <v>295368.2</v>
      </c>
      <c r="N45" s="26">
        <v>297745.2</v>
      </c>
      <c r="O45" s="22">
        <v>360614.6</v>
      </c>
      <c r="P45" s="14">
        <v>2817.9</v>
      </c>
      <c r="Q45" s="24">
        <v>2032.4</v>
      </c>
      <c r="R45" s="14">
        <v>2297.1999999999998</v>
      </c>
      <c r="S45" s="14">
        <v>1360.4</v>
      </c>
      <c r="T45" s="14">
        <v>242.9</v>
      </c>
      <c r="U45" s="14">
        <f>T45*0.992</f>
        <v>240.95680000000002</v>
      </c>
    </row>
    <row r="46" spans="1:21" ht="25.5">
      <c r="A46" s="386"/>
      <c r="B46" s="386"/>
      <c r="C46" s="386"/>
      <c r="D46" s="386"/>
      <c r="E46" s="385"/>
      <c r="F46" s="63" t="s">
        <v>32</v>
      </c>
      <c r="G46" s="12">
        <v>855</v>
      </c>
      <c r="H46" s="21" t="s">
        <v>76</v>
      </c>
      <c r="I46" s="62" t="s">
        <v>76</v>
      </c>
      <c r="J46" s="21" t="s">
        <v>77</v>
      </c>
      <c r="K46" s="19" t="s">
        <v>78</v>
      </c>
      <c r="L46" s="24">
        <v>26527</v>
      </c>
      <c r="M46" s="26">
        <v>53406.7</v>
      </c>
      <c r="N46" s="14">
        <v>24005.7</v>
      </c>
      <c r="O46" s="26">
        <v>27131</v>
      </c>
      <c r="P46" s="14">
        <v>30295.9</v>
      </c>
      <c r="Q46" s="24">
        <v>34107.5</v>
      </c>
      <c r="R46" s="14">
        <f>8139.5+9962.3+7175.5+7280.7</f>
        <v>32558</v>
      </c>
      <c r="S46" s="14">
        <v>9116.2000000000007</v>
      </c>
      <c r="T46" s="14">
        <v>1627.9</v>
      </c>
      <c r="U46" s="14">
        <f t="shared" ref="U46:U47" si="61">T46*0.992</f>
        <v>1614.8768</v>
      </c>
    </row>
    <row r="47" spans="1:21" ht="38.25">
      <c r="A47" s="379"/>
      <c r="B47" s="379"/>
      <c r="C47" s="379"/>
      <c r="D47" s="379"/>
      <c r="E47" s="377"/>
      <c r="F47" s="63" t="s">
        <v>34</v>
      </c>
      <c r="G47" s="12">
        <v>835</v>
      </c>
      <c r="H47" s="21" t="s">
        <v>79</v>
      </c>
      <c r="I47" s="62" t="s">
        <v>49</v>
      </c>
      <c r="J47" s="21" t="s">
        <v>80</v>
      </c>
      <c r="K47" s="19">
        <v>320</v>
      </c>
      <c r="L47" s="24">
        <v>726.7</v>
      </c>
      <c r="M47" s="26">
        <v>0</v>
      </c>
      <c r="N47" s="14">
        <v>0</v>
      </c>
      <c r="O47" s="26">
        <v>0</v>
      </c>
      <c r="P47" s="14">
        <v>0</v>
      </c>
      <c r="Q47" s="24">
        <v>0</v>
      </c>
      <c r="R47" s="14">
        <v>0</v>
      </c>
      <c r="S47" s="14">
        <v>0</v>
      </c>
      <c r="T47" s="14">
        <f t="shared" ref="T47" si="62">S47*1.04</f>
        <v>0</v>
      </c>
      <c r="U47" s="14">
        <f t="shared" si="61"/>
        <v>0</v>
      </c>
    </row>
    <row r="48" spans="1:21" ht="30.75" customHeight="1">
      <c r="A48" s="241" t="s">
        <v>28</v>
      </c>
      <c r="B48" s="241" t="s">
        <v>58</v>
      </c>
      <c r="C48" s="241" t="s">
        <v>81</v>
      </c>
      <c r="D48" s="241"/>
      <c r="E48" s="63" t="s">
        <v>82</v>
      </c>
      <c r="F48" s="63" t="s">
        <v>31</v>
      </c>
      <c r="G48" s="12">
        <v>843</v>
      </c>
      <c r="H48" s="21" t="s">
        <v>65</v>
      </c>
      <c r="I48" s="62" t="s">
        <v>63</v>
      </c>
      <c r="J48" s="21" t="s">
        <v>83</v>
      </c>
      <c r="K48" s="19">
        <v>320</v>
      </c>
      <c r="L48" s="26">
        <v>0</v>
      </c>
      <c r="M48" s="26">
        <v>655.6</v>
      </c>
      <c r="N48" s="26">
        <v>715.3</v>
      </c>
      <c r="O48" s="22">
        <v>910</v>
      </c>
      <c r="P48" s="14">
        <v>684.1</v>
      </c>
      <c r="Q48" s="24">
        <v>620.6</v>
      </c>
      <c r="R48" s="24">
        <v>157</v>
      </c>
      <c r="S48" s="24">
        <v>157</v>
      </c>
      <c r="T48" s="14">
        <v>157</v>
      </c>
      <c r="U48" s="14">
        <f>T48*0.992</f>
        <v>155.744</v>
      </c>
    </row>
    <row r="49" spans="1:21" s="28" customFormat="1" ht="21" customHeight="1">
      <c r="A49" s="378" t="s">
        <v>28</v>
      </c>
      <c r="B49" s="378" t="s">
        <v>58</v>
      </c>
      <c r="C49" s="378" t="s">
        <v>76</v>
      </c>
      <c r="D49" s="396"/>
      <c r="E49" s="376" t="s">
        <v>84</v>
      </c>
      <c r="F49" s="63" t="s">
        <v>85</v>
      </c>
      <c r="G49" s="27"/>
      <c r="H49" s="27"/>
      <c r="I49" s="27"/>
      <c r="J49" s="27"/>
      <c r="K49" s="27"/>
      <c r="L49" s="14">
        <f>L50+L51</f>
        <v>0</v>
      </c>
      <c r="M49" s="14">
        <f t="shared" ref="M49:Q49" si="63">M50+M51</f>
        <v>0</v>
      </c>
      <c r="N49" s="14">
        <f t="shared" si="63"/>
        <v>0</v>
      </c>
      <c r="O49" s="14">
        <f t="shared" si="63"/>
        <v>0</v>
      </c>
      <c r="P49" s="14">
        <f t="shared" si="63"/>
        <v>0</v>
      </c>
      <c r="Q49" s="14">
        <f t="shared" si="63"/>
        <v>1109419.1000000001</v>
      </c>
      <c r="R49" s="14">
        <f t="shared" ref="R49" si="64">R50+R51</f>
        <v>448258.9</v>
      </c>
      <c r="S49" s="14">
        <f t="shared" ref="S49" si="65">S50+S51</f>
        <v>503691.20000000007</v>
      </c>
      <c r="T49" s="14">
        <f t="shared" ref="T49" si="66">T50+T51</f>
        <v>504991</v>
      </c>
      <c r="U49" s="14">
        <f t="shared" ref="U49" si="67">U50+U51</f>
        <v>500951.07199999999</v>
      </c>
    </row>
    <row r="50" spans="1:21" ht="29.25" customHeight="1">
      <c r="A50" s="386"/>
      <c r="B50" s="386"/>
      <c r="C50" s="386"/>
      <c r="D50" s="397"/>
      <c r="E50" s="385"/>
      <c r="F50" s="63" t="s">
        <v>31</v>
      </c>
      <c r="G50" s="12">
        <v>843</v>
      </c>
      <c r="H50" s="21" t="s">
        <v>86</v>
      </c>
      <c r="I50" s="29" t="s">
        <v>87</v>
      </c>
      <c r="J50" s="21" t="s">
        <v>88</v>
      </c>
      <c r="K50" s="19" t="s">
        <v>89</v>
      </c>
      <c r="L50" s="26"/>
      <c r="M50" s="26"/>
      <c r="N50" s="26"/>
      <c r="O50" s="22"/>
      <c r="P50" s="14"/>
      <c r="Q50" s="24">
        <v>797770.2</v>
      </c>
      <c r="R50" s="24">
        <v>448258.9</v>
      </c>
      <c r="S50" s="24">
        <f>691294.3-187603.1</f>
        <v>503691.20000000007</v>
      </c>
      <c r="T50" s="14">
        <f>719931.4-214940.4</f>
        <v>504991</v>
      </c>
      <c r="U50" s="14">
        <f>T50*0.992</f>
        <v>500951.07199999999</v>
      </c>
    </row>
    <row r="51" spans="1:21" ht="49.5" customHeight="1">
      <c r="A51" s="379"/>
      <c r="B51" s="379"/>
      <c r="C51" s="379"/>
      <c r="D51" s="398"/>
      <c r="E51" s="377"/>
      <c r="F51" s="63" t="s">
        <v>33</v>
      </c>
      <c r="G51" s="12">
        <v>833</v>
      </c>
      <c r="H51" s="21" t="s">
        <v>65</v>
      </c>
      <c r="I51" s="21" t="s">
        <v>49</v>
      </c>
      <c r="J51" s="21" t="s">
        <v>88</v>
      </c>
      <c r="K51" s="19">
        <v>410</v>
      </c>
      <c r="L51" s="26"/>
      <c r="M51" s="26"/>
      <c r="N51" s="26"/>
      <c r="O51" s="22"/>
      <c r="P51" s="14"/>
      <c r="Q51" s="24">
        <v>311648.90000000002</v>
      </c>
      <c r="R51" s="24"/>
      <c r="S51" s="24"/>
      <c r="T51" s="14"/>
      <c r="U51" s="14">
        <f>T51*0.992</f>
        <v>0</v>
      </c>
    </row>
    <row r="52" spans="1:21" ht="15" customHeight="1">
      <c r="A52" s="393" t="s">
        <v>28</v>
      </c>
      <c r="B52" s="393" t="s">
        <v>58</v>
      </c>
      <c r="C52" s="393" t="s">
        <v>90</v>
      </c>
      <c r="D52" s="393"/>
      <c r="E52" s="390" t="s">
        <v>91</v>
      </c>
      <c r="F52" s="63" t="s">
        <v>85</v>
      </c>
      <c r="G52" s="12"/>
      <c r="H52" s="21"/>
      <c r="I52" s="21"/>
      <c r="J52" s="21"/>
      <c r="K52" s="19"/>
      <c r="L52" s="26">
        <v>0</v>
      </c>
      <c r="M52" s="26">
        <v>0</v>
      </c>
      <c r="N52" s="26">
        <v>0</v>
      </c>
      <c r="O52" s="26">
        <v>0</v>
      </c>
      <c r="P52" s="26">
        <f t="shared" ref="P52:Q52" si="68">P53+P54+P55</f>
        <v>1770045</v>
      </c>
      <c r="Q52" s="26">
        <f t="shared" si="68"/>
        <v>2678187.5</v>
      </c>
      <c r="R52" s="26">
        <f>R53+R54+R55+R56</f>
        <v>3006357.4</v>
      </c>
      <c r="S52" s="26">
        <f t="shared" ref="S52" si="69">S53+S54+S55+S56</f>
        <v>3213220.1</v>
      </c>
      <c r="T52" s="26">
        <f t="shared" ref="T52" si="70">T53+T54+T55+T56</f>
        <v>3312115.5</v>
      </c>
      <c r="U52" s="26">
        <f t="shared" ref="U52" si="71">U53+U54+U55+U56</f>
        <v>3285618.5759999999</v>
      </c>
    </row>
    <row r="53" spans="1:21" ht="38.25">
      <c r="A53" s="394"/>
      <c r="B53" s="394"/>
      <c r="C53" s="394"/>
      <c r="D53" s="394"/>
      <c r="E53" s="391"/>
      <c r="F53" s="63" t="s">
        <v>31</v>
      </c>
      <c r="G53" s="12">
        <v>843</v>
      </c>
      <c r="H53" s="21" t="s">
        <v>65</v>
      </c>
      <c r="I53" s="21" t="s">
        <v>175</v>
      </c>
      <c r="J53" s="21" t="s">
        <v>92</v>
      </c>
      <c r="K53" s="19" t="s">
        <v>93</v>
      </c>
      <c r="L53" s="26">
        <v>0</v>
      </c>
      <c r="M53" s="26">
        <v>0</v>
      </c>
      <c r="N53" s="26">
        <v>0</v>
      </c>
      <c r="O53" s="26">
        <v>0</v>
      </c>
      <c r="P53" s="14">
        <v>1670704.8</v>
      </c>
      <c r="Q53" s="24">
        <v>2561521.9</v>
      </c>
      <c r="R53" s="14">
        <v>2642935</v>
      </c>
      <c r="S53" s="14">
        <v>2704269.8</v>
      </c>
      <c r="T53" s="14">
        <v>2797641.1</v>
      </c>
      <c r="U53" s="14">
        <f>T53*0.992</f>
        <v>2775259.9712</v>
      </c>
    </row>
    <row r="54" spans="1:21" ht="63.75">
      <c r="A54" s="394"/>
      <c r="B54" s="394"/>
      <c r="C54" s="394"/>
      <c r="D54" s="394"/>
      <c r="E54" s="391"/>
      <c r="F54" s="63" t="s">
        <v>33</v>
      </c>
      <c r="G54" s="12">
        <v>833</v>
      </c>
      <c r="H54" s="21" t="s">
        <v>65</v>
      </c>
      <c r="I54" s="21" t="s">
        <v>49</v>
      </c>
      <c r="J54" s="21" t="s">
        <v>92</v>
      </c>
      <c r="K54" s="19">
        <v>320</v>
      </c>
      <c r="L54" s="26"/>
      <c r="M54" s="26"/>
      <c r="N54" s="26"/>
      <c r="O54" s="26"/>
      <c r="P54" s="14">
        <v>92843.199999999997</v>
      </c>
      <c r="Q54" s="24">
        <v>107678.1</v>
      </c>
      <c r="R54" s="14">
        <v>132791.5</v>
      </c>
      <c r="S54" s="14">
        <v>138103.20000000001</v>
      </c>
      <c r="T54" s="14">
        <v>143627.29999999999</v>
      </c>
      <c r="U54" s="14">
        <f t="shared" ref="U54:U56" si="72">T54*0.992</f>
        <v>142478.28159999999</v>
      </c>
    </row>
    <row r="55" spans="1:21" ht="38.25">
      <c r="A55" s="394"/>
      <c r="B55" s="394"/>
      <c r="C55" s="394"/>
      <c r="D55" s="394"/>
      <c r="E55" s="391"/>
      <c r="F55" s="63" t="s">
        <v>34</v>
      </c>
      <c r="G55" s="12">
        <v>835</v>
      </c>
      <c r="H55" s="21" t="s">
        <v>65</v>
      </c>
      <c r="I55" s="21" t="s">
        <v>46</v>
      </c>
      <c r="J55" s="21" t="s">
        <v>92</v>
      </c>
      <c r="K55" s="19" t="s">
        <v>94</v>
      </c>
      <c r="L55" s="26"/>
      <c r="M55" s="26"/>
      <c r="N55" s="26"/>
      <c r="O55" s="26"/>
      <c r="P55" s="14">
        <v>6497</v>
      </c>
      <c r="Q55" s="24">
        <v>8987.5</v>
      </c>
      <c r="R55" s="24">
        <v>1500</v>
      </c>
      <c r="S55" s="24">
        <v>0</v>
      </c>
      <c r="T55" s="14">
        <v>0</v>
      </c>
      <c r="U55" s="14">
        <f t="shared" si="72"/>
        <v>0</v>
      </c>
    </row>
    <row r="56" spans="1:21" ht="25.5">
      <c r="A56" s="395"/>
      <c r="B56" s="395"/>
      <c r="C56" s="395"/>
      <c r="D56" s="395"/>
      <c r="E56" s="392"/>
      <c r="F56" s="254" t="s">
        <v>353</v>
      </c>
      <c r="G56" s="138">
        <v>874</v>
      </c>
      <c r="H56" s="143" t="s">
        <v>65</v>
      </c>
      <c r="I56" s="143" t="s">
        <v>49</v>
      </c>
      <c r="J56" s="21" t="s">
        <v>92</v>
      </c>
      <c r="K56" s="144"/>
      <c r="L56" s="145"/>
      <c r="M56" s="145"/>
      <c r="N56" s="145"/>
      <c r="O56" s="145"/>
      <c r="P56" s="140"/>
      <c r="Q56" s="247"/>
      <c r="R56" s="247">
        <f>370847.1-63409.5-78306.7</f>
        <v>229130.89999999997</v>
      </c>
      <c r="S56" s="247">
        <v>370847.1</v>
      </c>
      <c r="T56" s="140">
        <v>370847.1</v>
      </c>
      <c r="U56" s="14">
        <f t="shared" si="72"/>
        <v>367880.32319999998</v>
      </c>
    </row>
    <row r="57" spans="1:21" ht="25.5">
      <c r="A57" s="241" t="s">
        <v>28</v>
      </c>
      <c r="B57" s="241" t="s">
        <v>58</v>
      </c>
      <c r="C57" s="241" t="s">
        <v>95</v>
      </c>
      <c r="D57" s="241"/>
      <c r="E57" s="63" t="s">
        <v>96</v>
      </c>
      <c r="F57" s="63" t="s">
        <v>32</v>
      </c>
      <c r="G57" s="12">
        <v>855</v>
      </c>
      <c r="H57" s="21" t="s">
        <v>76</v>
      </c>
      <c r="I57" s="21" t="s">
        <v>76</v>
      </c>
      <c r="J57" s="21" t="s">
        <v>97</v>
      </c>
      <c r="K57" s="19">
        <v>240</v>
      </c>
      <c r="L57" s="26">
        <v>0</v>
      </c>
      <c r="M57" s="26">
        <v>0</v>
      </c>
      <c r="N57" s="26">
        <v>0</v>
      </c>
      <c r="O57" s="26">
        <v>0</v>
      </c>
      <c r="P57" s="14">
        <v>1872.1</v>
      </c>
      <c r="Q57" s="24">
        <v>255.3</v>
      </c>
      <c r="R57" s="14">
        <v>298.8</v>
      </c>
      <c r="S57" s="14">
        <v>299</v>
      </c>
      <c r="T57" s="14">
        <v>299</v>
      </c>
      <c r="U57" s="14">
        <f>T57*0.992</f>
        <v>296.608</v>
      </c>
    </row>
    <row r="58" spans="1:21" ht="15" customHeight="1">
      <c r="A58" s="382">
        <v>30</v>
      </c>
      <c r="B58" s="382">
        <v>3</v>
      </c>
      <c r="C58" s="382"/>
      <c r="D58" s="382"/>
      <c r="E58" s="376" t="s">
        <v>98</v>
      </c>
      <c r="F58" s="63" t="s">
        <v>30</v>
      </c>
      <c r="G58" s="12"/>
      <c r="H58" s="12"/>
      <c r="I58" s="62"/>
      <c r="J58" s="62"/>
      <c r="K58" s="12"/>
      <c r="L58" s="14">
        <v>1608778</v>
      </c>
      <c r="M58" s="14">
        <v>1759183.7</v>
      </c>
      <c r="N58" s="14">
        <v>2144201.6</v>
      </c>
      <c r="O58" s="14">
        <v>2489842.5</v>
      </c>
      <c r="P58" s="14">
        <f t="shared" ref="P58:U58" si="73">P59</f>
        <v>2527222.7000000002</v>
      </c>
      <c r="Q58" s="14">
        <f t="shared" si="73"/>
        <v>2841710.9000000004</v>
      </c>
      <c r="R58" s="14">
        <f t="shared" si="73"/>
        <v>2921090.8</v>
      </c>
      <c r="S58" s="14">
        <f t="shared" si="73"/>
        <v>1685632.8000000003</v>
      </c>
      <c r="T58" s="14">
        <f t="shared" si="73"/>
        <v>1927952.0999999999</v>
      </c>
      <c r="U58" s="14">
        <f t="shared" si="73"/>
        <v>1912528.4831999999</v>
      </c>
    </row>
    <row r="59" spans="1:21" ht="15">
      <c r="A59" s="383"/>
      <c r="B59" s="383"/>
      <c r="C59" s="383"/>
      <c r="D59" s="383"/>
      <c r="E59" s="385"/>
      <c r="F59" s="63" t="s">
        <v>31</v>
      </c>
      <c r="G59" s="12">
        <v>843</v>
      </c>
      <c r="H59" s="12"/>
      <c r="I59" s="62"/>
      <c r="J59" s="62"/>
      <c r="K59" s="12"/>
      <c r="L59" s="14">
        <v>1578395.8</v>
      </c>
      <c r="M59" s="14">
        <v>1720080.9</v>
      </c>
      <c r="N59" s="14">
        <v>2144201.6</v>
      </c>
      <c r="O59" s="14">
        <v>2489842.5</v>
      </c>
      <c r="P59" s="14">
        <v>2527222.7000000002</v>
      </c>
      <c r="Q59" s="14">
        <f>Q66+Q67+Q68+Q69+Q70+Q71+Q72+Q87+Q88+Q89+Q90</f>
        <v>2841710.9000000004</v>
      </c>
      <c r="R59" s="14">
        <f>R66+R67+R68+R69+R70+R71+R72+R87+R88+R89+R90</f>
        <v>2921090.8</v>
      </c>
      <c r="S59" s="14">
        <f t="shared" ref="S59" si="74">S66+S67+S68+S69+S70+S71+S72+S87+S88+S89+S90</f>
        <v>1685632.8000000003</v>
      </c>
      <c r="T59" s="14">
        <f t="shared" ref="T59" si="75">T66+T67+T68+T69+T70+T71+T72+T87+T88+T89+T90</f>
        <v>1927952.0999999999</v>
      </c>
      <c r="U59" s="14">
        <f t="shared" ref="U59" si="76">U66+U67+U68+U69+U70+U71+U72+U87+U88+U89+U90</f>
        <v>1912528.4831999999</v>
      </c>
    </row>
    <row r="60" spans="1:21" ht="38.25">
      <c r="A60" s="383"/>
      <c r="B60" s="383"/>
      <c r="C60" s="383"/>
      <c r="D60" s="383"/>
      <c r="E60" s="385"/>
      <c r="F60" s="63" t="s">
        <v>34</v>
      </c>
      <c r="G60" s="12">
        <v>835</v>
      </c>
      <c r="H60" s="12"/>
      <c r="I60" s="62"/>
      <c r="J60" s="62"/>
      <c r="K60" s="12"/>
      <c r="L60" s="14">
        <v>6624.7</v>
      </c>
      <c r="M60" s="14">
        <v>1417.7</v>
      </c>
      <c r="N60" s="14">
        <v>0</v>
      </c>
      <c r="O60" s="26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</row>
    <row r="61" spans="1:21" ht="51">
      <c r="A61" s="383"/>
      <c r="B61" s="383"/>
      <c r="C61" s="383"/>
      <c r="D61" s="383"/>
      <c r="E61" s="385"/>
      <c r="F61" s="17" t="s">
        <v>36</v>
      </c>
      <c r="G61" s="12">
        <v>847</v>
      </c>
      <c r="H61" s="12"/>
      <c r="I61" s="62"/>
      <c r="J61" s="62"/>
      <c r="K61" s="12"/>
      <c r="L61" s="14">
        <v>6622.2</v>
      </c>
      <c r="M61" s="14">
        <v>5737.7</v>
      </c>
      <c r="N61" s="14">
        <v>0</v>
      </c>
      <c r="O61" s="26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</row>
    <row r="62" spans="1:21" ht="38.25">
      <c r="A62" s="383"/>
      <c r="B62" s="383"/>
      <c r="C62" s="383"/>
      <c r="D62" s="383"/>
      <c r="E62" s="385"/>
      <c r="F62" s="17" t="s">
        <v>99</v>
      </c>
      <c r="G62" s="12">
        <v>855</v>
      </c>
      <c r="H62" s="12"/>
      <c r="I62" s="62"/>
      <c r="J62" s="62"/>
      <c r="K62" s="12"/>
      <c r="L62" s="14">
        <v>5597.4</v>
      </c>
      <c r="M62" s="14">
        <v>4007.7</v>
      </c>
      <c r="N62" s="14">
        <v>0</v>
      </c>
      <c r="O62" s="26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</row>
    <row r="63" spans="1:21" ht="25.5">
      <c r="A63" s="383"/>
      <c r="B63" s="383"/>
      <c r="C63" s="383"/>
      <c r="D63" s="383"/>
      <c r="E63" s="385"/>
      <c r="F63" s="18" t="s">
        <v>37</v>
      </c>
      <c r="G63" s="12">
        <v>857</v>
      </c>
      <c r="H63" s="12"/>
      <c r="I63" s="62"/>
      <c r="J63" s="62"/>
      <c r="K63" s="12"/>
      <c r="L63" s="14">
        <v>6537.9</v>
      </c>
      <c r="M63" s="14">
        <v>7640.2</v>
      </c>
      <c r="N63" s="14">
        <v>0</v>
      </c>
      <c r="O63" s="26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</row>
    <row r="64" spans="1:21" ht="25.5">
      <c r="A64" s="383"/>
      <c r="B64" s="383"/>
      <c r="C64" s="383"/>
      <c r="D64" s="383"/>
      <c r="E64" s="385"/>
      <c r="F64" s="63" t="s">
        <v>35</v>
      </c>
      <c r="G64" s="12">
        <v>874</v>
      </c>
      <c r="H64" s="21"/>
      <c r="I64" s="62"/>
      <c r="J64" s="21"/>
      <c r="K64" s="19"/>
      <c r="L64" s="14">
        <v>5000</v>
      </c>
      <c r="M64" s="14">
        <v>12619.8</v>
      </c>
      <c r="N64" s="14">
        <v>0</v>
      </c>
      <c r="O64" s="26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</row>
    <row r="65" spans="1:21" ht="38.25">
      <c r="A65" s="384"/>
      <c r="B65" s="384"/>
      <c r="C65" s="384"/>
      <c r="D65" s="384"/>
      <c r="E65" s="377"/>
      <c r="F65" s="63" t="s">
        <v>38</v>
      </c>
      <c r="G65" s="12">
        <v>845</v>
      </c>
      <c r="H65" s="21"/>
      <c r="I65" s="62"/>
      <c r="J65" s="21"/>
      <c r="K65" s="19"/>
      <c r="L65" s="14">
        <v>0</v>
      </c>
      <c r="M65" s="14">
        <v>7679.6</v>
      </c>
      <c r="N65" s="14">
        <v>0</v>
      </c>
      <c r="O65" s="26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</row>
    <row r="66" spans="1:21" ht="58.5" customHeight="1">
      <c r="A66" s="62" t="s">
        <v>28</v>
      </c>
      <c r="B66" s="62" t="s">
        <v>100</v>
      </c>
      <c r="C66" s="62" t="s">
        <v>41</v>
      </c>
      <c r="D66" s="237"/>
      <c r="E66" s="30" t="s">
        <v>101</v>
      </c>
      <c r="F66" s="63" t="s">
        <v>31</v>
      </c>
      <c r="G66" s="12">
        <v>843</v>
      </c>
      <c r="H66" s="21" t="s">
        <v>65</v>
      </c>
      <c r="I66" s="62" t="s">
        <v>63</v>
      </c>
      <c r="J66" s="21" t="s">
        <v>102</v>
      </c>
      <c r="K66" s="19">
        <v>611</v>
      </c>
      <c r="L66" s="14">
        <v>0</v>
      </c>
      <c r="M66" s="14">
        <v>593771</v>
      </c>
      <c r="N66" s="14">
        <v>647601.6</v>
      </c>
      <c r="O66" s="22">
        <v>897725.6</v>
      </c>
      <c r="P66" s="14">
        <v>858235</v>
      </c>
      <c r="Q66" s="24"/>
      <c r="R66" s="14"/>
      <c r="S66" s="14"/>
      <c r="T66" s="14">
        <f t="shared" ref="T66:T68" si="77">S66*1.04</f>
        <v>0</v>
      </c>
      <c r="U66" s="14">
        <f t="shared" ref="U66:U68" si="78">T66*1.04</f>
        <v>0</v>
      </c>
    </row>
    <row r="67" spans="1:21" ht="51">
      <c r="A67" s="62" t="s">
        <v>28</v>
      </c>
      <c r="B67" s="62" t="s">
        <v>100</v>
      </c>
      <c r="C67" s="62" t="s">
        <v>63</v>
      </c>
      <c r="D67" s="62"/>
      <c r="E67" s="30" t="s">
        <v>103</v>
      </c>
      <c r="F67" s="63" t="s">
        <v>31</v>
      </c>
      <c r="G67" s="12">
        <v>843</v>
      </c>
      <c r="H67" s="21" t="s">
        <v>65</v>
      </c>
      <c r="I67" s="62" t="s">
        <v>63</v>
      </c>
      <c r="J67" s="21" t="s">
        <v>104</v>
      </c>
      <c r="K67" s="19">
        <v>611</v>
      </c>
      <c r="L67" s="14">
        <v>0</v>
      </c>
      <c r="M67" s="14">
        <v>44711.1</v>
      </c>
      <c r="N67" s="14">
        <v>46294.400000000001</v>
      </c>
      <c r="O67" s="22">
        <v>53270</v>
      </c>
      <c r="P67" s="14">
        <v>32794.699999999997</v>
      </c>
      <c r="Q67" s="24"/>
      <c r="R67" s="14"/>
      <c r="S67" s="14"/>
      <c r="T67" s="14">
        <f t="shared" si="77"/>
        <v>0</v>
      </c>
      <c r="U67" s="14">
        <f t="shared" si="78"/>
        <v>0</v>
      </c>
    </row>
    <row r="68" spans="1:21" ht="83.25" customHeight="1">
      <c r="A68" s="62" t="s">
        <v>28</v>
      </c>
      <c r="B68" s="62" t="s">
        <v>100</v>
      </c>
      <c r="C68" s="62" t="s">
        <v>46</v>
      </c>
      <c r="D68" s="62"/>
      <c r="E68" s="30" t="s">
        <v>105</v>
      </c>
      <c r="F68" s="63" t="s">
        <v>31</v>
      </c>
      <c r="G68" s="12">
        <v>843</v>
      </c>
      <c r="H68" s="21" t="s">
        <v>65</v>
      </c>
      <c r="I68" s="62" t="s">
        <v>63</v>
      </c>
      <c r="J68" s="21" t="s">
        <v>106</v>
      </c>
      <c r="K68" s="19" t="s">
        <v>107</v>
      </c>
      <c r="L68" s="14">
        <v>0</v>
      </c>
      <c r="M68" s="14">
        <v>957390.2</v>
      </c>
      <c r="N68" s="14">
        <v>1177469.3</v>
      </c>
      <c r="O68" s="22">
        <v>1496753.2</v>
      </c>
      <c r="P68" s="14">
        <v>1559041.4</v>
      </c>
      <c r="Q68" s="24"/>
      <c r="R68" s="14"/>
      <c r="S68" s="14"/>
      <c r="T68" s="14">
        <f t="shared" si="77"/>
        <v>0</v>
      </c>
      <c r="U68" s="14">
        <f t="shared" si="78"/>
        <v>0</v>
      </c>
    </row>
    <row r="69" spans="1:21" ht="36" customHeight="1">
      <c r="A69" s="62" t="s">
        <v>28</v>
      </c>
      <c r="B69" s="62" t="s">
        <v>100</v>
      </c>
      <c r="C69" s="62" t="s">
        <v>52</v>
      </c>
      <c r="D69" s="62"/>
      <c r="E69" s="30" t="s">
        <v>108</v>
      </c>
      <c r="F69" s="63" t="s">
        <v>31</v>
      </c>
      <c r="G69" s="12">
        <v>843</v>
      </c>
      <c r="H69" s="21" t="s">
        <v>65</v>
      </c>
      <c r="I69" s="62" t="s">
        <v>63</v>
      </c>
      <c r="J69" s="21" t="s">
        <v>109</v>
      </c>
      <c r="K69" s="19">
        <v>320</v>
      </c>
      <c r="L69" s="14">
        <v>0</v>
      </c>
      <c r="M69" s="14">
        <v>3578.4</v>
      </c>
      <c r="N69" s="14">
        <v>3194.7</v>
      </c>
      <c r="O69" s="22">
        <v>2601.1999999999998</v>
      </c>
      <c r="P69" s="14">
        <v>2387.6</v>
      </c>
      <c r="Q69" s="24">
        <v>2082.8000000000002</v>
      </c>
      <c r="R69" s="14">
        <v>2387.6</v>
      </c>
      <c r="S69" s="14">
        <v>2387.6</v>
      </c>
      <c r="T69" s="14">
        <v>2387.6</v>
      </c>
      <c r="U69" s="14">
        <f>T69*0.992</f>
        <v>2368.4991999999997</v>
      </c>
    </row>
    <row r="70" spans="1:21" ht="45" customHeight="1">
      <c r="A70" s="62" t="s">
        <v>28</v>
      </c>
      <c r="B70" s="62" t="s">
        <v>100</v>
      </c>
      <c r="C70" s="62" t="s">
        <v>55</v>
      </c>
      <c r="D70" s="62"/>
      <c r="E70" s="31" t="s">
        <v>110</v>
      </c>
      <c r="F70" s="63" t="s">
        <v>31</v>
      </c>
      <c r="G70" s="12">
        <v>843</v>
      </c>
      <c r="H70" s="21" t="s">
        <v>65</v>
      </c>
      <c r="I70" s="21" t="s">
        <v>111</v>
      </c>
      <c r="J70" s="21" t="s">
        <v>112</v>
      </c>
      <c r="K70" s="19" t="s">
        <v>113</v>
      </c>
      <c r="L70" s="14">
        <v>3975.5</v>
      </c>
      <c r="M70" s="14">
        <v>23306.2</v>
      </c>
      <c r="N70" s="14">
        <v>233037.5</v>
      </c>
      <c r="O70" s="22">
        <v>9004.2999999999993</v>
      </c>
      <c r="P70" s="14">
        <v>11515.6</v>
      </c>
      <c r="Q70" s="24">
        <v>15363.1</v>
      </c>
      <c r="R70" s="14">
        <v>2159.9</v>
      </c>
      <c r="S70" s="14">
        <v>604.79999999999995</v>
      </c>
      <c r="T70" s="14">
        <v>391</v>
      </c>
      <c r="U70" s="14">
        <f t="shared" ref="U70:U90" si="79">T70*0.992</f>
        <v>387.87200000000001</v>
      </c>
    </row>
    <row r="71" spans="1:21" ht="30.75" customHeight="1">
      <c r="A71" s="62" t="s">
        <v>28</v>
      </c>
      <c r="B71" s="62" t="s">
        <v>100</v>
      </c>
      <c r="C71" s="62" t="s">
        <v>81</v>
      </c>
      <c r="D71" s="62"/>
      <c r="E71" s="31" t="s">
        <v>114</v>
      </c>
      <c r="F71" s="63" t="s">
        <v>31</v>
      </c>
      <c r="G71" s="12">
        <v>843</v>
      </c>
      <c r="H71" s="21" t="s">
        <v>65</v>
      </c>
      <c r="I71" s="62" t="s">
        <v>46</v>
      </c>
      <c r="J71" s="21" t="s">
        <v>115</v>
      </c>
      <c r="K71" s="19" t="s">
        <v>116</v>
      </c>
      <c r="L71" s="14">
        <v>45498.6</v>
      </c>
      <c r="M71" s="14">
        <v>19490.599999999999</v>
      </c>
      <c r="N71" s="14">
        <v>10774.3</v>
      </c>
      <c r="O71" s="22">
        <v>7721.6</v>
      </c>
      <c r="P71" s="14">
        <v>7799.7</v>
      </c>
      <c r="Q71" s="24">
        <v>2568.1</v>
      </c>
      <c r="R71" s="14">
        <v>3160</v>
      </c>
      <c r="S71" s="14">
        <v>2035.6</v>
      </c>
      <c r="T71" s="14">
        <v>363.5</v>
      </c>
      <c r="U71" s="14">
        <f t="shared" si="79"/>
        <v>360.59199999999998</v>
      </c>
    </row>
    <row r="72" spans="1:21" ht="15" customHeight="1">
      <c r="A72" s="378" t="s">
        <v>28</v>
      </c>
      <c r="B72" s="378" t="s">
        <v>100</v>
      </c>
      <c r="C72" s="378" t="s">
        <v>117</v>
      </c>
      <c r="D72" s="378"/>
      <c r="E72" s="387" t="s">
        <v>118</v>
      </c>
      <c r="F72" s="63" t="s">
        <v>30</v>
      </c>
      <c r="G72" s="12"/>
      <c r="H72" s="21"/>
      <c r="I72" s="62"/>
      <c r="J72" s="21"/>
      <c r="K72" s="19"/>
      <c r="L72" s="14">
        <v>61295</v>
      </c>
      <c r="M72" s="14">
        <v>73374.899999999994</v>
      </c>
      <c r="N72" s="14">
        <v>0</v>
      </c>
      <c r="O72" s="14">
        <v>0</v>
      </c>
      <c r="P72" s="14">
        <v>0</v>
      </c>
      <c r="Q72" s="14"/>
      <c r="R72" s="14"/>
      <c r="S72" s="14">
        <v>0</v>
      </c>
      <c r="T72" s="14">
        <v>0</v>
      </c>
      <c r="U72" s="14">
        <f t="shared" si="79"/>
        <v>0</v>
      </c>
    </row>
    <row r="73" spans="1:21" ht="25.5">
      <c r="A73" s="386"/>
      <c r="B73" s="386"/>
      <c r="C73" s="386"/>
      <c r="D73" s="386"/>
      <c r="E73" s="388"/>
      <c r="F73" s="376" t="s">
        <v>31</v>
      </c>
      <c r="G73" s="12">
        <v>843</v>
      </c>
      <c r="H73" s="21" t="s">
        <v>65</v>
      </c>
      <c r="I73" s="62" t="s">
        <v>46</v>
      </c>
      <c r="J73" s="21" t="s">
        <v>119</v>
      </c>
      <c r="K73" s="19" t="s">
        <v>120</v>
      </c>
      <c r="L73" s="14">
        <v>6588.9</v>
      </c>
      <c r="M73" s="14">
        <v>29829.1</v>
      </c>
      <c r="N73" s="14">
        <v>0</v>
      </c>
      <c r="O73" s="26">
        <v>0</v>
      </c>
      <c r="P73" s="14"/>
      <c r="Q73" s="24"/>
      <c r="R73" s="14"/>
      <c r="S73" s="14">
        <v>0</v>
      </c>
      <c r="T73" s="14">
        <f t="shared" ref="T73:T88" si="80">S73*1.04</f>
        <v>0</v>
      </c>
      <c r="U73" s="14">
        <f t="shared" si="79"/>
        <v>0</v>
      </c>
    </row>
    <row r="74" spans="1:21" ht="25.5">
      <c r="A74" s="386"/>
      <c r="B74" s="386"/>
      <c r="C74" s="386"/>
      <c r="D74" s="386"/>
      <c r="E74" s="388"/>
      <c r="F74" s="377"/>
      <c r="G74" s="12">
        <v>843</v>
      </c>
      <c r="H74" s="12">
        <v>10</v>
      </c>
      <c r="I74" s="62" t="s">
        <v>46</v>
      </c>
      <c r="J74" s="21" t="s">
        <v>121</v>
      </c>
      <c r="K74" s="19" t="s">
        <v>120</v>
      </c>
      <c r="L74" s="14">
        <v>24323.9</v>
      </c>
      <c r="M74" s="14">
        <v>4443.1000000000004</v>
      </c>
      <c r="N74" s="14">
        <v>0</v>
      </c>
      <c r="O74" s="26">
        <v>0</v>
      </c>
      <c r="P74" s="14"/>
      <c r="Q74" s="24"/>
      <c r="R74" s="14"/>
      <c r="S74" s="14">
        <v>0</v>
      </c>
      <c r="T74" s="14">
        <f t="shared" si="80"/>
        <v>0</v>
      </c>
      <c r="U74" s="14">
        <f t="shared" si="79"/>
        <v>0</v>
      </c>
    </row>
    <row r="75" spans="1:21" ht="25.5" customHeight="1">
      <c r="A75" s="386"/>
      <c r="B75" s="386"/>
      <c r="C75" s="386"/>
      <c r="D75" s="386"/>
      <c r="E75" s="388"/>
      <c r="F75" s="376" t="s">
        <v>34</v>
      </c>
      <c r="G75" s="12">
        <v>835</v>
      </c>
      <c r="H75" s="21" t="s">
        <v>79</v>
      </c>
      <c r="I75" s="62" t="s">
        <v>49</v>
      </c>
      <c r="J75" s="21" t="s">
        <v>119</v>
      </c>
      <c r="K75" s="19">
        <v>810</v>
      </c>
      <c r="L75" s="14">
        <v>1987.4</v>
      </c>
      <c r="M75" s="14">
        <v>625.29999999999995</v>
      </c>
      <c r="N75" s="14">
        <v>0</v>
      </c>
      <c r="O75" s="26">
        <v>0</v>
      </c>
      <c r="P75" s="14"/>
      <c r="Q75" s="24"/>
      <c r="R75" s="14"/>
      <c r="S75" s="14">
        <v>0</v>
      </c>
      <c r="T75" s="14">
        <f t="shared" si="80"/>
        <v>0</v>
      </c>
      <c r="U75" s="14">
        <f t="shared" si="79"/>
        <v>0</v>
      </c>
    </row>
    <row r="76" spans="1:21" ht="25.5">
      <c r="A76" s="386"/>
      <c r="B76" s="386"/>
      <c r="C76" s="386"/>
      <c r="D76" s="386"/>
      <c r="E76" s="388"/>
      <c r="F76" s="377"/>
      <c r="G76" s="12">
        <v>835</v>
      </c>
      <c r="H76" s="21" t="s">
        <v>79</v>
      </c>
      <c r="I76" s="62" t="s">
        <v>49</v>
      </c>
      <c r="J76" s="21" t="s">
        <v>121</v>
      </c>
      <c r="K76" s="19">
        <v>810</v>
      </c>
      <c r="L76" s="14">
        <v>4637.3</v>
      </c>
      <c r="M76" s="14">
        <v>792.4</v>
      </c>
      <c r="N76" s="14">
        <v>0</v>
      </c>
      <c r="O76" s="26">
        <v>0</v>
      </c>
      <c r="P76" s="14"/>
      <c r="Q76" s="24"/>
      <c r="R76" s="14"/>
      <c r="S76" s="14">
        <v>0</v>
      </c>
      <c r="T76" s="14">
        <f t="shared" si="80"/>
        <v>0</v>
      </c>
      <c r="U76" s="14">
        <f t="shared" si="79"/>
        <v>0</v>
      </c>
    </row>
    <row r="77" spans="1:21" ht="25.5">
      <c r="A77" s="386"/>
      <c r="B77" s="386"/>
      <c r="C77" s="386"/>
      <c r="D77" s="386"/>
      <c r="E77" s="388"/>
      <c r="F77" s="376" t="s">
        <v>35</v>
      </c>
      <c r="G77" s="12">
        <v>874</v>
      </c>
      <c r="H77" s="21" t="s">
        <v>81</v>
      </c>
      <c r="I77" s="62" t="s">
        <v>49</v>
      </c>
      <c r="J77" s="21" t="s">
        <v>119</v>
      </c>
      <c r="K77" s="19" t="s">
        <v>122</v>
      </c>
      <c r="L77" s="14">
        <v>1500</v>
      </c>
      <c r="M77" s="14">
        <v>150</v>
      </c>
      <c r="N77" s="14">
        <v>0</v>
      </c>
      <c r="O77" s="26">
        <v>0</v>
      </c>
      <c r="P77" s="14"/>
      <c r="Q77" s="24"/>
      <c r="R77" s="14"/>
      <c r="S77" s="14">
        <v>0</v>
      </c>
      <c r="T77" s="14">
        <f t="shared" si="80"/>
        <v>0</v>
      </c>
      <c r="U77" s="14">
        <f t="shared" si="79"/>
        <v>0</v>
      </c>
    </row>
    <row r="78" spans="1:21" ht="25.5">
      <c r="A78" s="386"/>
      <c r="B78" s="386"/>
      <c r="C78" s="386"/>
      <c r="D78" s="386"/>
      <c r="E78" s="388"/>
      <c r="F78" s="377"/>
      <c r="G78" s="12">
        <v>874</v>
      </c>
      <c r="H78" s="21" t="s">
        <v>81</v>
      </c>
      <c r="I78" s="62" t="s">
        <v>49</v>
      </c>
      <c r="J78" s="21" t="s">
        <v>121</v>
      </c>
      <c r="K78" s="19" t="s">
        <v>122</v>
      </c>
      <c r="L78" s="24">
        <v>3500</v>
      </c>
      <c r="M78" s="14">
        <v>12469.8</v>
      </c>
      <c r="N78" s="14">
        <v>0</v>
      </c>
      <c r="O78" s="26">
        <v>0</v>
      </c>
      <c r="P78" s="14"/>
      <c r="Q78" s="24"/>
      <c r="R78" s="14"/>
      <c r="S78" s="14">
        <v>0</v>
      </c>
      <c r="T78" s="14">
        <f t="shared" si="80"/>
        <v>0</v>
      </c>
      <c r="U78" s="14">
        <f t="shared" si="79"/>
        <v>0</v>
      </c>
    </row>
    <row r="79" spans="1:21" ht="25.5" customHeight="1">
      <c r="A79" s="386"/>
      <c r="B79" s="386"/>
      <c r="C79" s="386"/>
      <c r="D79" s="386"/>
      <c r="E79" s="388"/>
      <c r="F79" s="376" t="s">
        <v>36</v>
      </c>
      <c r="G79" s="12">
        <v>847</v>
      </c>
      <c r="H79" s="12">
        <v>11</v>
      </c>
      <c r="I79" s="62" t="s">
        <v>52</v>
      </c>
      <c r="J79" s="21" t="s">
        <v>119</v>
      </c>
      <c r="K79" s="19" t="s">
        <v>122</v>
      </c>
      <c r="L79" s="24">
        <v>1985.3</v>
      </c>
      <c r="M79" s="14">
        <v>4255.3</v>
      </c>
      <c r="N79" s="14">
        <v>0</v>
      </c>
      <c r="O79" s="26">
        <v>0</v>
      </c>
      <c r="P79" s="14"/>
      <c r="Q79" s="24"/>
      <c r="R79" s="14"/>
      <c r="S79" s="14">
        <v>0</v>
      </c>
      <c r="T79" s="14">
        <f t="shared" si="80"/>
        <v>0</v>
      </c>
      <c r="U79" s="14">
        <f t="shared" si="79"/>
        <v>0</v>
      </c>
    </row>
    <row r="80" spans="1:21" ht="25.5">
      <c r="A80" s="386"/>
      <c r="B80" s="386"/>
      <c r="C80" s="386"/>
      <c r="D80" s="386"/>
      <c r="E80" s="388"/>
      <c r="F80" s="377"/>
      <c r="G80" s="12">
        <v>847</v>
      </c>
      <c r="H80" s="12">
        <v>11</v>
      </c>
      <c r="I80" s="62" t="s">
        <v>52</v>
      </c>
      <c r="J80" s="21" t="s">
        <v>121</v>
      </c>
      <c r="K80" s="19" t="s">
        <v>122</v>
      </c>
      <c r="L80" s="24">
        <v>4636.8999999999996</v>
      </c>
      <c r="M80" s="14">
        <v>1482.4</v>
      </c>
      <c r="N80" s="14">
        <v>0</v>
      </c>
      <c r="O80" s="26">
        <v>0</v>
      </c>
      <c r="P80" s="14"/>
      <c r="Q80" s="24"/>
      <c r="R80" s="14"/>
      <c r="S80" s="14">
        <v>0</v>
      </c>
      <c r="T80" s="14">
        <f t="shared" si="80"/>
        <v>0</v>
      </c>
      <c r="U80" s="14">
        <f t="shared" si="79"/>
        <v>0</v>
      </c>
    </row>
    <row r="81" spans="1:21" ht="25.5" customHeight="1">
      <c r="A81" s="386"/>
      <c r="B81" s="386"/>
      <c r="C81" s="386"/>
      <c r="D81" s="386"/>
      <c r="E81" s="388"/>
      <c r="F81" s="376" t="s">
        <v>99</v>
      </c>
      <c r="G81" s="12">
        <v>855</v>
      </c>
      <c r="H81" s="62" t="s">
        <v>76</v>
      </c>
      <c r="I81" s="62" t="s">
        <v>76</v>
      </c>
      <c r="J81" s="21" t="s">
        <v>119</v>
      </c>
      <c r="K81" s="19">
        <v>612</v>
      </c>
      <c r="L81" s="24">
        <v>960.1</v>
      </c>
      <c r="M81" s="14">
        <v>2525.3000000000002</v>
      </c>
      <c r="N81" s="14">
        <v>0</v>
      </c>
      <c r="O81" s="26">
        <v>0</v>
      </c>
      <c r="P81" s="14"/>
      <c r="Q81" s="24"/>
      <c r="R81" s="14"/>
      <c r="S81" s="14">
        <v>0</v>
      </c>
      <c r="T81" s="14">
        <f t="shared" si="80"/>
        <v>0</v>
      </c>
      <c r="U81" s="14">
        <f t="shared" si="79"/>
        <v>0</v>
      </c>
    </row>
    <row r="82" spans="1:21" ht="25.5">
      <c r="A82" s="386"/>
      <c r="B82" s="386"/>
      <c r="C82" s="386"/>
      <c r="D82" s="386"/>
      <c r="E82" s="388"/>
      <c r="F82" s="377"/>
      <c r="G82" s="12">
        <v>855</v>
      </c>
      <c r="H82" s="62" t="s">
        <v>76</v>
      </c>
      <c r="I82" s="62" t="s">
        <v>76</v>
      </c>
      <c r="J82" s="21" t="s">
        <v>121</v>
      </c>
      <c r="K82" s="19">
        <v>612</v>
      </c>
      <c r="L82" s="24">
        <v>4637.3</v>
      </c>
      <c r="M82" s="14">
        <v>1482.4</v>
      </c>
      <c r="N82" s="14">
        <v>0</v>
      </c>
      <c r="O82" s="26">
        <v>0</v>
      </c>
      <c r="P82" s="14"/>
      <c r="Q82" s="24"/>
      <c r="R82" s="14"/>
      <c r="S82" s="14">
        <v>0</v>
      </c>
      <c r="T82" s="14">
        <f t="shared" si="80"/>
        <v>0</v>
      </c>
      <c r="U82" s="14">
        <f t="shared" si="79"/>
        <v>0</v>
      </c>
    </row>
    <row r="83" spans="1:21" ht="25.5" customHeight="1">
      <c r="A83" s="386"/>
      <c r="B83" s="386"/>
      <c r="C83" s="386"/>
      <c r="D83" s="386"/>
      <c r="E83" s="388"/>
      <c r="F83" s="376" t="s">
        <v>123</v>
      </c>
      <c r="G83" s="12">
        <v>857</v>
      </c>
      <c r="H83" s="62" t="s">
        <v>117</v>
      </c>
      <c r="I83" s="62" t="s">
        <v>49</v>
      </c>
      <c r="J83" s="21" t="s">
        <v>119</v>
      </c>
      <c r="K83" s="19" t="s">
        <v>122</v>
      </c>
      <c r="L83" s="24">
        <v>1900.6</v>
      </c>
      <c r="M83" s="14">
        <v>5957.8</v>
      </c>
      <c r="N83" s="14">
        <v>0</v>
      </c>
      <c r="O83" s="26">
        <v>0</v>
      </c>
      <c r="P83" s="14"/>
      <c r="Q83" s="24"/>
      <c r="R83" s="14"/>
      <c r="S83" s="14">
        <v>0</v>
      </c>
      <c r="T83" s="14">
        <f t="shared" si="80"/>
        <v>0</v>
      </c>
      <c r="U83" s="14">
        <f t="shared" si="79"/>
        <v>0</v>
      </c>
    </row>
    <row r="84" spans="1:21" ht="25.5">
      <c r="A84" s="386"/>
      <c r="B84" s="386"/>
      <c r="C84" s="386"/>
      <c r="D84" s="386"/>
      <c r="E84" s="388"/>
      <c r="F84" s="377"/>
      <c r="G84" s="12">
        <v>857</v>
      </c>
      <c r="H84" s="62" t="s">
        <v>117</v>
      </c>
      <c r="I84" s="62" t="s">
        <v>49</v>
      </c>
      <c r="J84" s="21" t="s">
        <v>121</v>
      </c>
      <c r="K84" s="19" t="s">
        <v>122</v>
      </c>
      <c r="L84" s="24">
        <v>4637.3</v>
      </c>
      <c r="M84" s="14">
        <v>1682.4</v>
      </c>
      <c r="N84" s="14">
        <v>0</v>
      </c>
      <c r="O84" s="26">
        <v>0</v>
      </c>
      <c r="P84" s="14"/>
      <c r="Q84" s="24"/>
      <c r="R84" s="14"/>
      <c r="S84" s="14">
        <v>0</v>
      </c>
      <c r="T84" s="14">
        <f t="shared" si="80"/>
        <v>0</v>
      </c>
      <c r="U84" s="14">
        <f t="shared" si="79"/>
        <v>0</v>
      </c>
    </row>
    <row r="85" spans="1:21" ht="25.5" customHeight="1">
      <c r="A85" s="386"/>
      <c r="B85" s="386"/>
      <c r="C85" s="386"/>
      <c r="D85" s="386"/>
      <c r="E85" s="388"/>
      <c r="F85" s="376" t="s">
        <v>38</v>
      </c>
      <c r="G85" s="12">
        <v>845</v>
      </c>
      <c r="H85" s="21" t="s">
        <v>49</v>
      </c>
      <c r="I85" s="62" t="s">
        <v>41</v>
      </c>
      <c r="J85" s="21" t="s">
        <v>119</v>
      </c>
      <c r="K85" s="19">
        <v>240</v>
      </c>
      <c r="L85" s="14">
        <v>0</v>
      </c>
      <c r="M85" s="14">
        <v>5208.8999999999996</v>
      </c>
      <c r="N85" s="14">
        <v>0</v>
      </c>
      <c r="O85" s="26">
        <v>0</v>
      </c>
      <c r="P85" s="14"/>
      <c r="Q85" s="24"/>
      <c r="R85" s="14"/>
      <c r="S85" s="14">
        <v>0</v>
      </c>
      <c r="T85" s="14">
        <f t="shared" si="80"/>
        <v>0</v>
      </c>
      <c r="U85" s="14">
        <f t="shared" si="79"/>
        <v>0</v>
      </c>
    </row>
    <row r="86" spans="1:21" ht="25.5">
      <c r="A86" s="379"/>
      <c r="B86" s="379"/>
      <c r="C86" s="379"/>
      <c r="D86" s="379"/>
      <c r="E86" s="389"/>
      <c r="F86" s="377"/>
      <c r="G86" s="12">
        <v>845</v>
      </c>
      <c r="H86" s="21" t="s">
        <v>49</v>
      </c>
      <c r="I86" s="62" t="s">
        <v>41</v>
      </c>
      <c r="J86" s="21" t="s">
        <v>124</v>
      </c>
      <c r="K86" s="19">
        <v>240</v>
      </c>
      <c r="L86" s="14">
        <v>0</v>
      </c>
      <c r="M86" s="14">
        <v>2470.6999999999998</v>
      </c>
      <c r="N86" s="14">
        <v>0</v>
      </c>
      <c r="O86" s="26">
        <v>0</v>
      </c>
      <c r="P86" s="14"/>
      <c r="Q86" s="24"/>
      <c r="R86" s="14"/>
      <c r="S86" s="14">
        <v>0</v>
      </c>
      <c r="T86" s="14">
        <f t="shared" si="80"/>
        <v>0</v>
      </c>
      <c r="U86" s="14">
        <f t="shared" si="79"/>
        <v>0</v>
      </c>
    </row>
    <row r="87" spans="1:21" ht="51">
      <c r="A87" s="62" t="s">
        <v>28</v>
      </c>
      <c r="B87" s="62" t="s">
        <v>100</v>
      </c>
      <c r="C87" s="62" t="s">
        <v>76</v>
      </c>
      <c r="D87" s="62"/>
      <c r="E87" s="31" t="s">
        <v>125</v>
      </c>
      <c r="F87" s="231" t="s">
        <v>31</v>
      </c>
      <c r="G87" s="12">
        <v>843</v>
      </c>
      <c r="H87" s="21" t="s">
        <v>65</v>
      </c>
      <c r="I87" s="62" t="s">
        <v>55</v>
      </c>
      <c r="J87" s="21" t="s">
        <v>126</v>
      </c>
      <c r="K87" s="19" t="s">
        <v>127</v>
      </c>
      <c r="L87" s="14">
        <v>9153.2999999999993</v>
      </c>
      <c r="M87" s="14">
        <v>12348.3</v>
      </c>
      <c r="N87" s="14">
        <v>16968.900000000001</v>
      </c>
      <c r="O87" s="22">
        <v>15865.1</v>
      </c>
      <c r="P87" s="14">
        <v>11036.4</v>
      </c>
      <c r="Q87" s="24">
        <v>6696.7</v>
      </c>
      <c r="R87" s="14">
        <v>7442.4</v>
      </c>
      <c r="S87" s="14">
        <v>2083.9</v>
      </c>
      <c r="T87" s="14">
        <v>372.1</v>
      </c>
      <c r="U87" s="14">
        <f t="shared" si="79"/>
        <v>369.1232</v>
      </c>
    </row>
    <row r="88" spans="1:21" ht="38.25">
      <c r="A88" s="32" t="s">
        <v>28</v>
      </c>
      <c r="B88" s="232" t="s">
        <v>100</v>
      </c>
      <c r="C88" s="232" t="s">
        <v>65</v>
      </c>
      <c r="D88" s="232"/>
      <c r="E88" s="238" t="s">
        <v>128</v>
      </c>
      <c r="F88" s="63" t="s">
        <v>31</v>
      </c>
      <c r="G88" s="12">
        <v>843</v>
      </c>
      <c r="H88" s="21" t="s">
        <v>65</v>
      </c>
      <c r="I88" s="62" t="s">
        <v>55</v>
      </c>
      <c r="J88" s="21" t="s">
        <v>129</v>
      </c>
      <c r="K88" s="19">
        <v>622</v>
      </c>
      <c r="L88" s="14">
        <v>6901</v>
      </c>
      <c r="M88" s="14">
        <v>31150.3</v>
      </c>
      <c r="N88" s="14">
        <v>8491.6</v>
      </c>
      <c r="O88" s="22">
        <v>4699.3999999999996</v>
      </c>
      <c r="P88" s="14">
        <v>0</v>
      </c>
      <c r="Q88" s="24">
        <v>0</v>
      </c>
      <c r="R88" s="14">
        <v>0</v>
      </c>
      <c r="S88" s="14">
        <v>0</v>
      </c>
      <c r="T88" s="14">
        <f t="shared" si="80"/>
        <v>0</v>
      </c>
      <c r="U88" s="14">
        <f t="shared" si="79"/>
        <v>0</v>
      </c>
    </row>
    <row r="89" spans="1:21" ht="42" customHeight="1">
      <c r="A89" s="62" t="s">
        <v>28</v>
      </c>
      <c r="B89" s="62" t="s">
        <v>100</v>
      </c>
      <c r="C89" s="62" t="s">
        <v>130</v>
      </c>
      <c r="D89" s="62"/>
      <c r="E89" s="31" t="s">
        <v>131</v>
      </c>
      <c r="F89" s="63" t="s">
        <v>31</v>
      </c>
      <c r="G89" s="12">
        <v>843</v>
      </c>
      <c r="H89" s="21" t="s">
        <v>65</v>
      </c>
      <c r="I89" s="62" t="s">
        <v>63</v>
      </c>
      <c r="J89" s="21" t="s">
        <v>132</v>
      </c>
      <c r="K89" s="19">
        <v>630</v>
      </c>
      <c r="L89" s="14">
        <v>0</v>
      </c>
      <c r="M89" s="14">
        <v>62.3</v>
      </c>
      <c r="N89" s="14">
        <v>369.4</v>
      </c>
      <c r="O89" s="22">
        <v>2202.1</v>
      </c>
      <c r="P89" s="14">
        <v>4594.8</v>
      </c>
      <c r="Q89" s="24">
        <v>8291.5</v>
      </c>
      <c r="R89" s="14">
        <v>9366.9</v>
      </c>
      <c r="S89" s="14">
        <v>2622.7</v>
      </c>
      <c r="T89" s="14">
        <v>0</v>
      </c>
      <c r="U89" s="14">
        <f t="shared" si="79"/>
        <v>0</v>
      </c>
    </row>
    <row r="90" spans="1:21" ht="70.5" customHeight="1">
      <c r="A90" s="232" t="s">
        <v>28</v>
      </c>
      <c r="B90" s="232" t="s">
        <v>100</v>
      </c>
      <c r="C90" s="232" t="s">
        <v>79</v>
      </c>
      <c r="D90" s="232"/>
      <c r="E90" s="31" t="s">
        <v>133</v>
      </c>
      <c r="F90" s="63" t="s">
        <v>31</v>
      </c>
      <c r="G90" s="12">
        <v>843</v>
      </c>
      <c r="H90" s="21" t="s">
        <v>65</v>
      </c>
      <c r="I90" s="62" t="s">
        <v>63</v>
      </c>
      <c r="J90" s="21" t="s">
        <v>134</v>
      </c>
      <c r="K90" s="19" t="s">
        <v>135</v>
      </c>
      <c r="L90" s="14"/>
      <c r="M90" s="14"/>
      <c r="N90" s="14"/>
      <c r="O90" s="22"/>
      <c r="P90" s="14"/>
      <c r="Q90" s="24">
        <v>2806708.7</v>
      </c>
      <c r="R90" s="14">
        <v>2896574</v>
      </c>
      <c r="S90" s="14">
        <f>1488295.1+187603.1</f>
        <v>1675898.2000000002</v>
      </c>
      <c r="T90" s="14">
        <f>1709497.5+214940.4</f>
        <v>1924437.9</v>
      </c>
      <c r="U90" s="14">
        <f t="shared" si="79"/>
        <v>1909042.3968</v>
      </c>
    </row>
    <row r="91" spans="1:21" ht="15" customHeight="1">
      <c r="A91" s="378" t="s">
        <v>28</v>
      </c>
      <c r="B91" s="378" t="s">
        <v>137</v>
      </c>
      <c r="C91" s="378"/>
      <c r="D91" s="380"/>
      <c r="E91" s="376" t="s">
        <v>138</v>
      </c>
      <c r="F91" s="63" t="s">
        <v>30</v>
      </c>
      <c r="G91" s="12"/>
      <c r="H91" s="12"/>
      <c r="I91" s="62"/>
      <c r="J91" s="62"/>
      <c r="K91" s="12"/>
      <c r="L91" s="14">
        <v>329578</v>
      </c>
      <c r="M91" s="14">
        <v>367467.8</v>
      </c>
      <c r="N91" s="14">
        <v>329883.5</v>
      </c>
      <c r="O91" s="14">
        <v>419057.2</v>
      </c>
      <c r="P91" s="14">
        <f t="shared" ref="P91:U91" si="81">P92</f>
        <v>462413.00000000006</v>
      </c>
      <c r="Q91" s="14">
        <f t="shared" si="81"/>
        <v>539416.9</v>
      </c>
      <c r="R91" s="14">
        <f t="shared" si="81"/>
        <v>541970.4</v>
      </c>
      <c r="S91" s="14">
        <f t="shared" si="81"/>
        <v>314566.40000000002</v>
      </c>
      <c r="T91" s="14">
        <f t="shared" si="81"/>
        <v>355072.5</v>
      </c>
      <c r="U91" s="14">
        <f t="shared" si="81"/>
        <v>352231.92</v>
      </c>
    </row>
    <row r="92" spans="1:21" ht="15">
      <c r="A92" s="379"/>
      <c r="B92" s="379"/>
      <c r="C92" s="379"/>
      <c r="D92" s="381"/>
      <c r="E92" s="377"/>
      <c r="F92" s="20" t="s">
        <v>31</v>
      </c>
      <c r="G92" s="12">
        <v>843</v>
      </c>
      <c r="H92" s="12"/>
      <c r="I92" s="62"/>
      <c r="J92" s="62"/>
      <c r="K92" s="12"/>
      <c r="L92" s="14">
        <v>329578</v>
      </c>
      <c r="M92" s="14">
        <v>367467.8</v>
      </c>
      <c r="N92" s="14">
        <v>329883.5</v>
      </c>
      <c r="O92" s="14">
        <v>419057.2</v>
      </c>
      <c r="P92" s="14">
        <f t="shared" ref="P92:Q92" si="82">P93+P94+P95+P96+P97</f>
        <v>462413.00000000006</v>
      </c>
      <c r="Q92" s="14">
        <f t="shared" si="82"/>
        <v>539416.9</v>
      </c>
      <c r="R92" s="14">
        <f t="shared" ref="R92" si="83">R93+R94+R95+R96+R97</f>
        <v>541970.4</v>
      </c>
      <c r="S92" s="14">
        <f t="shared" ref="S92" si="84">S93+S94+S95+S96+S97</f>
        <v>314566.40000000002</v>
      </c>
      <c r="T92" s="14">
        <f t="shared" ref="T92" si="85">T93+T94+T95+T96+T97</f>
        <v>355072.5</v>
      </c>
      <c r="U92" s="14">
        <f t="shared" ref="U92" si="86">U93+U94+U95+U96+U97</f>
        <v>352231.92</v>
      </c>
    </row>
    <row r="93" spans="1:21" ht="42.75" customHeight="1">
      <c r="A93" s="233" t="s">
        <v>28</v>
      </c>
      <c r="B93" s="62" t="s">
        <v>137</v>
      </c>
      <c r="C93" s="233" t="s">
        <v>41</v>
      </c>
      <c r="D93" s="235"/>
      <c r="E93" s="63" t="s">
        <v>139</v>
      </c>
      <c r="F93" s="20" t="s">
        <v>31</v>
      </c>
      <c r="G93" s="12">
        <v>843</v>
      </c>
      <c r="H93" s="12">
        <v>10</v>
      </c>
      <c r="I93" s="21" t="s">
        <v>136</v>
      </c>
      <c r="J93" s="62" t="s">
        <v>140</v>
      </c>
      <c r="K93" s="19" t="s">
        <v>141</v>
      </c>
      <c r="L93" s="14">
        <v>12177.8</v>
      </c>
      <c r="M93" s="14">
        <v>15883.4</v>
      </c>
      <c r="N93" s="14">
        <v>9467.5</v>
      </c>
      <c r="O93" s="22">
        <v>12513</v>
      </c>
      <c r="P93" s="14">
        <v>12643</v>
      </c>
      <c r="Q93" s="14">
        <v>42470.3</v>
      </c>
      <c r="R93" s="14">
        <v>33696.6</v>
      </c>
      <c r="S93" s="14">
        <v>13761.7</v>
      </c>
      <c r="T93" s="14">
        <v>2457.4</v>
      </c>
      <c r="U93" s="14">
        <f>T93*0.992</f>
        <v>2437.7408</v>
      </c>
    </row>
    <row r="94" spans="1:21" ht="42.75" customHeight="1">
      <c r="A94" s="233" t="s">
        <v>28</v>
      </c>
      <c r="B94" s="62" t="s">
        <v>137</v>
      </c>
      <c r="C94" s="233" t="s">
        <v>63</v>
      </c>
      <c r="D94" s="62"/>
      <c r="E94" s="63" t="s">
        <v>142</v>
      </c>
      <c r="F94" s="231" t="s">
        <v>31</v>
      </c>
      <c r="G94" s="12">
        <v>843</v>
      </c>
      <c r="H94" s="12">
        <v>10</v>
      </c>
      <c r="I94" s="62" t="s">
        <v>55</v>
      </c>
      <c r="J94" s="62" t="s">
        <v>143</v>
      </c>
      <c r="K94" s="19" t="s">
        <v>144</v>
      </c>
      <c r="L94" s="14">
        <v>66910.3</v>
      </c>
      <c r="M94" s="14">
        <v>67331.199999999997</v>
      </c>
      <c r="N94" s="14">
        <v>66679.399999999994</v>
      </c>
      <c r="O94" s="22">
        <v>99915.1</v>
      </c>
      <c r="P94" s="14">
        <v>84790.1</v>
      </c>
      <c r="Q94" s="14">
        <v>91715.4</v>
      </c>
      <c r="R94" s="14">
        <v>112603.8</v>
      </c>
      <c r="S94" s="14">
        <v>50412.9</v>
      </c>
      <c r="T94" s="14">
        <v>63538.3</v>
      </c>
      <c r="U94" s="14">
        <f t="shared" ref="U94:U97" si="87">T94*0.992</f>
        <v>63029.993600000002</v>
      </c>
    </row>
    <row r="95" spans="1:21" ht="38.25">
      <c r="A95" s="233" t="s">
        <v>28</v>
      </c>
      <c r="B95" s="62" t="s">
        <v>137</v>
      </c>
      <c r="C95" s="233" t="s">
        <v>46</v>
      </c>
      <c r="D95" s="235"/>
      <c r="E95" s="63" t="s">
        <v>145</v>
      </c>
      <c r="F95" s="231" t="s">
        <v>31</v>
      </c>
      <c r="G95" s="12">
        <v>843</v>
      </c>
      <c r="H95" s="12">
        <v>10</v>
      </c>
      <c r="I95" s="62" t="s">
        <v>55</v>
      </c>
      <c r="J95" s="62" t="s">
        <v>146</v>
      </c>
      <c r="K95" s="19" t="s">
        <v>144</v>
      </c>
      <c r="L95" s="14">
        <v>217510.6</v>
      </c>
      <c r="M95" s="14">
        <v>229175.6</v>
      </c>
      <c r="N95" s="14">
        <v>223229.9</v>
      </c>
      <c r="O95" s="22">
        <v>241855.8</v>
      </c>
      <c r="P95" s="14">
        <v>239638.7</v>
      </c>
      <c r="Q95" s="14">
        <v>249353.2</v>
      </c>
      <c r="R95" s="14">
        <v>224108.6</v>
      </c>
      <c r="S95" s="14">
        <v>143411.9</v>
      </c>
      <c r="T95" s="14">
        <v>159660</v>
      </c>
      <c r="U95" s="14">
        <f t="shared" si="87"/>
        <v>158382.72</v>
      </c>
    </row>
    <row r="96" spans="1:21" ht="38.25">
      <c r="A96" s="233" t="s">
        <v>28</v>
      </c>
      <c r="B96" s="62" t="s">
        <v>137</v>
      </c>
      <c r="C96" s="233" t="s">
        <v>49</v>
      </c>
      <c r="D96" s="62"/>
      <c r="E96" s="63" t="s">
        <v>147</v>
      </c>
      <c r="F96" s="63" t="s">
        <v>31</v>
      </c>
      <c r="G96" s="12">
        <v>843</v>
      </c>
      <c r="H96" s="12">
        <v>10</v>
      </c>
      <c r="I96" s="62" t="s">
        <v>55</v>
      </c>
      <c r="J96" s="62" t="s">
        <v>148</v>
      </c>
      <c r="K96" s="19" t="s">
        <v>149</v>
      </c>
      <c r="L96" s="14">
        <v>32979.300000000003</v>
      </c>
      <c r="M96" s="14">
        <v>42791.199999999997</v>
      </c>
      <c r="N96" s="14">
        <v>18341.599999999999</v>
      </c>
      <c r="O96" s="22">
        <v>35287.300000000003</v>
      </c>
      <c r="P96" s="14">
        <v>90842.5</v>
      </c>
      <c r="Q96" s="14">
        <v>14361.9</v>
      </c>
      <c r="R96" s="14">
        <v>41644.5</v>
      </c>
      <c r="S96" s="14">
        <v>12631.2</v>
      </c>
      <c r="T96" s="14">
        <v>17134.099999999999</v>
      </c>
      <c r="U96" s="14">
        <f t="shared" si="87"/>
        <v>16997.027199999997</v>
      </c>
    </row>
    <row r="97" spans="1:21" ht="66.75" customHeight="1">
      <c r="A97" s="233" t="s">
        <v>28</v>
      </c>
      <c r="B97" s="62" t="s">
        <v>137</v>
      </c>
      <c r="C97" s="233" t="s">
        <v>52</v>
      </c>
      <c r="D97" s="62"/>
      <c r="E97" s="63" t="s">
        <v>150</v>
      </c>
      <c r="F97" s="63" t="s">
        <v>31</v>
      </c>
      <c r="G97" s="12">
        <v>843</v>
      </c>
      <c r="H97" s="62" t="s">
        <v>41</v>
      </c>
      <c r="I97" s="62" t="s">
        <v>49</v>
      </c>
      <c r="J97" s="62" t="s">
        <v>151</v>
      </c>
      <c r="K97" s="12">
        <v>530</v>
      </c>
      <c r="L97" s="14">
        <v>0</v>
      </c>
      <c r="M97" s="14">
        <v>12286.4</v>
      </c>
      <c r="N97" s="14">
        <v>12165</v>
      </c>
      <c r="O97" s="22">
        <v>29486</v>
      </c>
      <c r="P97" s="14">
        <v>34498.699999999997</v>
      </c>
      <c r="Q97" s="14">
        <v>141516.1</v>
      </c>
      <c r="R97" s="14">
        <v>129916.9</v>
      </c>
      <c r="S97" s="14">
        <v>94348.7</v>
      </c>
      <c r="T97" s="14">
        <v>112282.7</v>
      </c>
      <c r="U97" s="14">
        <f t="shared" si="87"/>
        <v>111384.4384</v>
      </c>
    </row>
    <row r="98" spans="1:21" ht="1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4"/>
      <c r="M98" s="34"/>
      <c r="N98" s="35"/>
      <c r="O98" s="36"/>
      <c r="P98" s="34"/>
      <c r="Q98" s="34"/>
      <c r="S98" s="1"/>
      <c r="T98" s="1"/>
      <c r="U98" s="1"/>
    </row>
    <row r="99" spans="1:21" ht="15">
      <c r="A99" s="33"/>
      <c r="B99" s="33"/>
      <c r="C99" s="33"/>
      <c r="D99" s="33"/>
      <c r="E99" s="230"/>
      <c r="F99" s="230"/>
      <c r="G99" s="230"/>
      <c r="H99" s="230"/>
      <c r="I99" s="230"/>
      <c r="J99" s="230"/>
      <c r="K99" s="230"/>
      <c r="L99" s="375" t="s">
        <v>176</v>
      </c>
      <c r="M99" s="375"/>
      <c r="N99" s="230"/>
      <c r="O99" s="230"/>
      <c r="P99" s="230"/>
      <c r="Q99" s="230"/>
      <c r="R99" s="284"/>
      <c r="S99" s="1"/>
      <c r="T99" s="1"/>
      <c r="U99" s="1"/>
    </row>
    <row r="100" spans="1:21">
      <c r="U100" s="298"/>
    </row>
  </sheetData>
  <autoFilter ref="A17:S97"/>
  <mergeCells count="65">
    <mergeCell ref="A9:T9"/>
    <mergeCell ref="S5:U5"/>
    <mergeCell ref="S6:U6"/>
    <mergeCell ref="S1:U1"/>
    <mergeCell ref="S2:U3"/>
    <mergeCell ref="A16:D16"/>
    <mergeCell ref="E16:E17"/>
    <mergeCell ref="F16:F17"/>
    <mergeCell ref="G16:K16"/>
    <mergeCell ref="L16:U16"/>
    <mergeCell ref="A13:E13"/>
    <mergeCell ref="F13:Q13"/>
    <mergeCell ref="F12:Q12"/>
    <mergeCell ref="F11:Q11"/>
    <mergeCell ref="F14:Q14"/>
    <mergeCell ref="A11:E11"/>
    <mergeCell ref="A27:A28"/>
    <mergeCell ref="B27:B28"/>
    <mergeCell ref="C27:C28"/>
    <mergeCell ref="D27:D28"/>
    <mergeCell ref="E27:E28"/>
    <mergeCell ref="A18:A26"/>
    <mergeCell ref="B18:B26"/>
    <mergeCell ref="C18:C26"/>
    <mergeCell ref="D18:D26"/>
    <mergeCell ref="E18:E26"/>
    <mergeCell ref="E34:E39"/>
    <mergeCell ref="A52:A56"/>
    <mergeCell ref="B52:B56"/>
    <mergeCell ref="C52:C56"/>
    <mergeCell ref="D52:D56"/>
    <mergeCell ref="E52:E56"/>
    <mergeCell ref="A49:A51"/>
    <mergeCell ref="B49:B51"/>
    <mergeCell ref="C49:C51"/>
    <mergeCell ref="D49:D51"/>
    <mergeCell ref="E49:E51"/>
    <mergeCell ref="A44:A47"/>
    <mergeCell ref="B44:B47"/>
    <mergeCell ref="C44:C47"/>
    <mergeCell ref="D44:D47"/>
    <mergeCell ref="E44:E47"/>
    <mergeCell ref="F83:F84"/>
    <mergeCell ref="A58:A65"/>
    <mergeCell ref="B58:B65"/>
    <mergeCell ref="C58:C65"/>
    <mergeCell ref="D58:D65"/>
    <mergeCell ref="E58:E65"/>
    <mergeCell ref="A72:A86"/>
    <mergeCell ref="B72:B86"/>
    <mergeCell ref="C72:C86"/>
    <mergeCell ref="D72:D86"/>
    <mergeCell ref="E72:E86"/>
    <mergeCell ref="F73:F74"/>
    <mergeCell ref="F75:F76"/>
    <mergeCell ref="F77:F78"/>
    <mergeCell ref="F79:F80"/>
    <mergeCell ref="F81:F82"/>
    <mergeCell ref="L99:M99"/>
    <mergeCell ref="F85:F86"/>
    <mergeCell ref="A91:A92"/>
    <mergeCell ref="B91:B92"/>
    <mergeCell ref="C91:C92"/>
    <mergeCell ref="D91:D92"/>
    <mergeCell ref="E91:E92"/>
  </mergeCells>
  <printOptions horizontalCentered="1"/>
  <pageMargins left="0.27559055118110237" right="0.35433070866141736" top="0.35433070866141736" bottom="0.23622047244094491" header="0.15748031496062992" footer="0.27559055118110237"/>
  <pageSetup paperSize="9" scale="57" fitToHeight="24" orientation="portrait" r:id="rId1"/>
  <headerFooter differentFirst="1">
    <oddHeader>&amp;C&amp;P</oddHeader>
    <firstHeader xml:space="preserve">&amp;C
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O220"/>
  <sheetViews>
    <sheetView showZeros="0" zoomScale="75" zoomScaleNormal="75" workbookViewId="0">
      <selection activeCell="K25" sqref="K25"/>
    </sheetView>
  </sheetViews>
  <sheetFormatPr defaultRowHeight="15"/>
  <cols>
    <col min="1" max="1" width="6.28515625" style="43" customWidth="1"/>
    <col min="2" max="2" width="7" style="43" customWidth="1"/>
    <col min="3" max="3" width="17.85546875" style="43" customWidth="1"/>
    <col min="4" max="4" width="43" style="43" customWidth="1"/>
    <col min="5" max="5" width="13.28515625" style="42" customWidth="1"/>
    <col min="6" max="10" width="13.28515625" style="15" customWidth="1"/>
    <col min="11" max="13" width="13.140625" style="15" customWidth="1"/>
    <col min="14" max="14" width="13.28515625" style="15" bestFit="1" customWidth="1"/>
    <col min="15" max="15" width="14.42578125" style="15" hidden="1" customWidth="1"/>
    <col min="16" max="16384" width="9.140625" style="43"/>
  </cols>
  <sheetData>
    <row r="1" spans="1:15" ht="15" customHeight="1">
      <c r="E1" s="44"/>
      <c r="F1" s="44"/>
      <c r="K1" s="43"/>
      <c r="L1" s="419" t="s">
        <v>453</v>
      </c>
      <c r="M1" s="419"/>
      <c r="N1" s="419"/>
    </row>
    <row r="2" spans="1:15" ht="31.5" customHeight="1">
      <c r="E2" s="44"/>
      <c r="F2" s="44"/>
      <c r="K2" s="43"/>
      <c r="L2" s="359" t="s">
        <v>351</v>
      </c>
      <c r="M2" s="359"/>
      <c r="N2" s="359"/>
    </row>
    <row r="3" spans="1:15" ht="18.75" customHeight="1">
      <c r="E3" s="44"/>
      <c r="F3" s="44"/>
      <c r="K3" s="299"/>
      <c r="L3" s="359"/>
      <c r="M3" s="359"/>
      <c r="N3" s="359"/>
    </row>
    <row r="4" spans="1:15">
      <c r="E4" s="44"/>
      <c r="F4" s="44"/>
      <c r="K4" s="226"/>
      <c r="L4" s="80"/>
      <c r="M4" s="1"/>
    </row>
    <row r="5" spans="1:15">
      <c r="E5" s="15"/>
      <c r="H5" s="45"/>
      <c r="I5" s="45"/>
      <c r="J5" s="45"/>
      <c r="K5" s="43"/>
      <c r="L5" s="417" t="s">
        <v>452</v>
      </c>
      <c r="M5" s="417"/>
      <c r="N5" s="417"/>
    </row>
    <row r="6" spans="1:15" ht="49.5" customHeight="1">
      <c r="C6" s="46"/>
      <c r="E6" s="15"/>
      <c r="H6" s="47"/>
      <c r="I6" s="47"/>
      <c r="J6" s="47"/>
      <c r="K6" s="43"/>
      <c r="L6" s="418" t="s">
        <v>182</v>
      </c>
      <c r="M6" s="418"/>
      <c r="N6" s="418"/>
    </row>
    <row r="8" spans="1:15" ht="17.25" customHeight="1">
      <c r="A8" s="420" t="s">
        <v>153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288"/>
    </row>
    <row r="9" spans="1:15" ht="16.5" customHeight="1">
      <c r="A9" s="56"/>
      <c r="B9" s="56"/>
      <c r="C9" s="56"/>
      <c r="D9" s="56"/>
      <c r="E9" s="15"/>
    </row>
    <row r="10" spans="1:15">
      <c r="A10" s="48" t="s">
        <v>154</v>
      </c>
      <c r="B10" s="48"/>
      <c r="C10" s="58"/>
      <c r="E10" s="432" t="s">
        <v>179</v>
      </c>
      <c r="F10" s="432"/>
      <c r="G10" s="432"/>
    </row>
    <row r="11" spans="1:15">
      <c r="B11" s="227"/>
      <c r="D11" s="227"/>
      <c r="E11" s="228" t="s">
        <v>1</v>
      </c>
      <c r="F11" s="227"/>
      <c r="G11" s="227"/>
      <c r="H11" s="227"/>
      <c r="I11" s="227"/>
      <c r="J11" s="227"/>
      <c r="K11" s="227"/>
      <c r="L11" s="227"/>
      <c r="M11" s="227"/>
      <c r="N11" s="227"/>
    </row>
    <row r="12" spans="1:15">
      <c r="A12" s="424" t="s">
        <v>155</v>
      </c>
      <c r="B12" s="424"/>
      <c r="C12" s="425" t="s">
        <v>156</v>
      </c>
      <c r="D12" s="229" t="s">
        <v>180</v>
      </c>
      <c r="E12" s="229"/>
      <c r="F12" s="229"/>
      <c r="G12" s="229"/>
      <c r="H12" s="229"/>
      <c r="I12" s="229"/>
      <c r="J12" s="229"/>
      <c r="K12" s="229"/>
      <c r="L12" s="229"/>
      <c r="M12" s="229"/>
      <c r="N12" s="229"/>
    </row>
    <row r="13" spans="1:15">
      <c r="A13" s="426" t="s">
        <v>3</v>
      </c>
      <c r="B13" s="426"/>
      <c r="C13" s="426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290"/>
    </row>
    <row r="14" spans="1:15" ht="18.75">
      <c r="A14" s="49"/>
      <c r="B14" s="49"/>
      <c r="C14" s="49"/>
      <c r="D14" s="49"/>
      <c r="E14" s="15"/>
      <c r="I14" s="50"/>
    </row>
    <row r="15" spans="1:15" s="51" customFormat="1" ht="15" customHeight="1">
      <c r="A15" s="427" t="s">
        <v>4</v>
      </c>
      <c r="B15" s="428"/>
      <c r="C15" s="429" t="s">
        <v>157</v>
      </c>
      <c r="D15" s="429" t="s">
        <v>158</v>
      </c>
      <c r="E15" s="431" t="s">
        <v>159</v>
      </c>
      <c r="F15" s="431"/>
      <c r="G15" s="431"/>
      <c r="H15" s="431"/>
      <c r="I15" s="431"/>
      <c r="J15" s="431"/>
      <c r="K15" s="431"/>
      <c r="L15" s="431"/>
      <c r="M15" s="431"/>
      <c r="N15" s="431"/>
      <c r="O15" s="289"/>
    </row>
    <row r="16" spans="1:15" s="51" customFormat="1">
      <c r="A16" s="147" t="s">
        <v>9</v>
      </c>
      <c r="B16" s="291" t="s">
        <v>10</v>
      </c>
      <c r="C16" s="430" t="s">
        <v>160</v>
      </c>
      <c r="D16" s="430"/>
      <c r="E16" s="292" t="s">
        <v>18</v>
      </c>
      <c r="F16" s="292" t="s">
        <v>19</v>
      </c>
      <c r="G16" s="292" t="s">
        <v>20</v>
      </c>
      <c r="H16" s="292" t="s">
        <v>21</v>
      </c>
      <c r="I16" s="292" t="s">
        <v>22</v>
      </c>
      <c r="J16" s="292" t="s">
        <v>23</v>
      </c>
      <c r="K16" s="300" t="s">
        <v>24</v>
      </c>
      <c r="L16" s="300" t="s">
        <v>25</v>
      </c>
      <c r="M16" s="300" t="s">
        <v>26</v>
      </c>
      <c r="N16" s="300" t="s">
        <v>27</v>
      </c>
      <c r="O16" s="289"/>
    </row>
    <row r="17" spans="1:15" s="49" customFormat="1">
      <c r="A17" s="433" t="s">
        <v>28</v>
      </c>
      <c r="B17" s="433"/>
      <c r="C17" s="421" t="s">
        <v>161</v>
      </c>
      <c r="D17" s="146" t="s">
        <v>85</v>
      </c>
      <c r="E17" s="248">
        <f>E18+E22+E23+E24+E25</f>
        <v>7690950.9000000004</v>
      </c>
      <c r="F17" s="248">
        <f t="shared" ref="F17:J17" si="0">F18+F22+F23+F24+F25</f>
        <v>7831917.2999999998</v>
      </c>
      <c r="G17" s="248">
        <f t="shared" si="0"/>
        <v>7744893.1000000006</v>
      </c>
      <c r="H17" s="248">
        <f t="shared" si="0"/>
        <v>8671606.8000000007</v>
      </c>
      <c r="I17" s="248">
        <f t="shared" si="0"/>
        <v>9686322.1999999993</v>
      </c>
      <c r="J17" s="248">
        <f t="shared" si="0"/>
        <v>15338557.300000001</v>
      </c>
      <c r="K17" s="248">
        <f t="shared" ref="K17" si="1">K18+K22+K23+K24+K25</f>
        <v>15543541.4</v>
      </c>
      <c r="L17" s="248">
        <f t="shared" ref="L17" si="2">L18+L22+L23+L24+L25</f>
        <v>13714558.100000001</v>
      </c>
      <c r="M17" s="248">
        <f t="shared" ref="M17" si="3">M18+M22+M23+M24+M25</f>
        <v>14150045.200000001</v>
      </c>
      <c r="N17" s="248">
        <f t="shared" ref="N17" si="4">N18+N22+N23+N24+N25</f>
        <v>14036844.838400001</v>
      </c>
      <c r="O17" s="42"/>
    </row>
    <row r="18" spans="1:15" s="52" customFormat="1" ht="30">
      <c r="A18" s="434"/>
      <c r="B18" s="434"/>
      <c r="C18" s="422"/>
      <c r="D18" s="146" t="s">
        <v>162</v>
      </c>
      <c r="E18" s="248">
        <v>7685015.5</v>
      </c>
      <c r="F18" s="248">
        <v>7816911.7999999998</v>
      </c>
      <c r="G18" s="248">
        <v>7739698.2000000002</v>
      </c>
      <c r="H18" s="248">
        <v>8671606.8000000007</v>
      </c>
      <c r="I18" s="248">
        <f t="shared" ref="I18:J18" si="5">I26+I35+I45+I53</f>
        <v>9686322.1999999993</v>
      </c>
      <c r="J18" s="248">
        <f t="shared" si="5"/>
        <v>15338557.300000001</v>
      </c>
      <c r="K18" s="248">
        <f t="shared" ref="K18" si="6">K26+K35+K45+K53</f>
        <v>15543541.4</v>
      </c>
      <c r="L18" s="248">
        <f t="shared" ref="L18" si="7">L26+L35+L45+L53</f>
        <v>13714558.100000001</v>
      </c>
      <c r="M18" s="248">
        <f t="shared" ref="M18" si="8">M26+M35+M45+M53</f>
        <v>14150045.200000001</v>
      </c>
      <c r="N18" s="248">
        <f t="shared" ref="N18" si="9">N26+N35+N45+N53</f>
        <v>14036844.838400001</v>
      </c>
      <c r="O18" s="42"/>
    </row>
    <row r="19" spans="1:15" s="49" customFormat="1">
      <c r="A19" s="434"/>
      <c r="B19" s="434"/>
      <c r="C19" s="422"/>
      <c r="D19" s="146" t="s">
        <v>163</v>
      </c>
      <c r="E19" s="248">
        <v>0</v>
      </c>
      <c r="F19" s="248">
        <v>24823.200000000001</v>
      </c>
      <c r="G19" s="248">
        <v>195494.6</v>
      </c>
      <c r="H19" s="248">
        <v>77541.2</v>
      </c>
      <c r="I19" s="248">
        <f t="shared" ref="I19:J20" si="10">I28+I37</f>
        <v>455728.7</v>
      </c>
      <c r="J19" s="248">
        <f t="shared" si="10"/>
        <v>3419911.8000000003</v>
      </c>
      <c r="K19" s="248">
        <f t="shared" ref="K19" si="11">K28+K37</f>
        <v>3936830.4</v>
      </c>
      <c r="L19" s="248">
        <f t="shared" ref="L19" si="12">L28+L37</f>
        <v>3319505.4</v>
      </c>
      <c r="M19" s="248">
        <f t="shared" ref="M19" si="13">M28+M37</f>
        <v>3330667.9</v>
      </c>
      <c r="N19" s="248">
        <f t="shared" ref="N19" si="14">N28+N37</f>
        <v>3304022.5567999994</v>
      </c>
      <c r="O19" s="42"/>
    </row>
    <row r="20" spans="1:15" s="49" customFormat="1">
      <c r="A20" s="434"/>
      <c r="B20" s="434"/>
      <c r="C20" s="422"/>
      <c r="D20" s="146" t="s">
        <v>164</v>
      </c>
      <c r="E20" s="248">
        <v>2678822.9</v>
      </c>
      <c r="F20" s="248">
        <v>2374224.7999999998</v>
      </c>
      <c r="G20" s="248">
        <v>1919259.1</v>
      </c>
      <c r="H20" s="248">
        <v>2166407</v>
      </c>
      <c r="I20" s="248">
        <f t="shared" si="10"/>
        <v>2553416.1</v>
      </c>
      <c r="J20" s="248">
        <f t="shared" si="10"/>
        <v>3351441.2</v>
      </c>
      <c r="K20" s="248">
        <f t="shared" ref="K20" si="15">K29+K38</f>
        <v>3326853.6</v>
      </c>
      <c r="L20" s="248">
        <f t="shared" ref="L20" si="16">L29+L38</f>
        <v>3510288.4</v>
      </c>
      <c r="M20" s="248">
        <f t="shared" ref="M20" si="17">M29+M38</f>
        <v>3647157</v>
      </c>
      <c r="N20" s="248">
        <f t="shared" ref="N20" si="18">N29+N38</f>
        <v>3617979.7439999999</v>
      </c>
      <c r="O20" s="42"/>
    </row>
    <row r="21" spans="1:15" s="49" customFormat="1" ht="30">
      <c r="A21" s="434"/>
      <c r="B21" s="434"/>
      <c r="C21" s="422"/>
      <c r="D21" s="146" t="s">
        <v>165</v>
      </c>
      <c r="E21" s="248">
        <v>0</v>
      </c>
      <c r="F21" s="248">
        <v>0</v>
      </c>
      <c r="G21" s="248">
        <v>0</v>
      </c>
      <c r="H21" s="248">
        <v>0</v>
      </c>
      <c r="I21" s="248">
        <f t="shared" ref="I21:J21" si="19">I48</f>
        <v>39817.5</v>
      </c>
      <c r="J21" s="248">
        <f t="shared" si="19"/>
        <v>223895.2</v>
      </c>
      <c r="K21" s="248">
        <f t="shared" ref="K21" si="20">K48</f>
        <v>0</v>
      </c>
      <c r="L21" s="248">
        <f t="shared" ref="L21" si="21">L48</f>
        <v>0</v>
      </c>
      <c r="M21" s="248">
        <f t="shared" ref="M21" si="22">M48</f>
        <v>0</v>
      </c>
      <c r="N21" s="248">
        <f t="shared" ref="N21" si="23">N48</f>
        <v>0</v>
      </c>
      <c r="O21" s="42"/>
    </row>
    <row r="22" spans="1:15" s="49" customFormat="1" ht="30">
      <c r="A22" s="434"/>
      <c r="B22" s="434"/>
      <c r="C22" s="422"/>
      <c r="D22" s="146" t="s">
        <v>166</v>
      </c>
      <c r="E22" s="248">
        <v>0</v>
      </c>
      <c r="F22" s="248">
        <v>0</v>
      </c>
      <c r="G22" s="248">
        <v>0</v>
      </c>
      <c r="H22" s="248">
        <v>0</v>
      </c>
      <c r="I22" s="248">
        <v>0</v>
      </c>
      <c r="J22" s="248">
        <v>0</v>
      </c>
      <c r="K22" s="248">
        <v>0</v>
      </c>
      <c r="L22" s="248">
        <v>0</v>
      </c>
      <c r="M22" s="248">
        <v>0</v>
      </c>
      <c r="N22" s="248">
        <v>0</v>
      </c>
      <c r="O22" s="42"/>
    </row>
    <row r="23" spans="1:15" s="49" customFormat="1" ht="45">
      <c r="A23" s="434"/>
      <c r="B23" s="434"/>
      <c r="C23" s="422"/>
      <c r="D23" s="146" t="s">
        <v>167</v>
      </c>
      <c r="E23" s="248">
        <v>0</v>
      </c>
      <c r="F23" s="248">
        <v>0</v>
      </c>
      <c r="G23" s="248">
        <v>0</v>
      </c>
      <c r="H23" s="248">
        <v>0</v>
      </c>
      <c r="I23" s="248">
        <v>0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42"/>
    </row>
    <row r="24" spans="1:15" s="49" customFormat="1" ht="30">
      <c r="A24" s="434"/>
      <c r="B24" s="434"/>
      <c r="C24" s="422"/>
      <c r="D24" s="146" t="s">
        <v>168</v>
      </c>
      <c r="E24" s="248">
        <v>5935.4</v>
      </c>
      <c r="F24" s="248">
        <v>847.1</v>
      </c>
      <c r="G24" s="248">
        <v>0</v>
      </c>
      <c r="H24" s="248">
        <v>0</v>
      </c>
      <c r="I24" s="248">
        <v>0</v>
      </c>
      <c r="J24" s="248">
        <v>0</v>
      </c>
      <c r="K24" s="248">
        <v>0</v>
      </c>
      <c r="L24" s="248">
        <v>0</v>
      </c>
      <c r="M24" s="248">
        <v>0</v>
      </c>
      <c r="N24" s="248">
        <v>0</v>
      </c>
      <c r="O24" s="42"/>
    </row>
    <row r="25" spans="1:15" s="49" customFormat="1">
      <c r="A25" s="435"/>
      <c r="B25" s="435"/>
      <c r="C25" s="423"/>
      <c r="D25" s="146" t="s">
        <v>169</v>
      </c>
      <c r="E25" s="248">
        <v>0</v>
      </c>
      <c r="F25" s="248">
        <v>14158.4</v>
      </c>
      <c r="G25" s="248">
        <v>5194.8999999999996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42"/>
    </row>
    <row r="26" spans="1:15" s="49" customFormat="1">
      <c r="A26" s="433" t="s">
        <v>28</v>
      </c>
      <c r="B26" s="433" t="s">
        <v>39</v>
      </c>
      <c r="C26" s="421" t="s">
        <v>170</v>
      </c>
      <c r="D26" s="146" t="s">
        <v>85</v>
      </c>
      <c r="E26" s="248">
        <f>E27+E31+E32+E33+E34</f>
        <v>3796137.6</v>
      </c>
      <c r="F26" s="248">
        <f t="shared" ref="F26:J26" si="24">F27+F31+F32+F33+F34</f>
        <v>4030027.5</v>
      </c>
      <c r="G26" s="248">
        <f t="shared" si="24"/>
        <v>3659543.8</v>
      </c>
      <c r="H26" s="248">
        <f t="shared" si="24"/>
        <v>3853914.1</v>
      </c>
      <c r="I26" s="248">
        <f t="shared" si="24"/>
        <v>4057687.3</v>
      </c>
      <c r="J26" s="248">
        <f t="shared" si="24"/>
        <v>4356041.7</v>
      </c>
      <c r="K26" s="248">
        <f t="shared" ref="K26" si="25">K27+K31+K32+K33+K34</f>
        <v>4080079.9</v>
      </c>
      <c r="L26" s="248">
        <f t="shared" ref="L26" si="26">L27+L31+L32+L33+L34</f>
        <v>4125858.9</v>
      </c>
      <c r="M26" s="248">
        <f t="shared" ref="M26" si="27">M27+M31+M32+M33+M34</f>
        <v>4131361</v>
      </c>
      <c r="N26" s="248">
        <f t="shared" ref="N26" si="28">N27+N31+N32+N33+N34</f>
        <v>4098310.1120000002</v>
      </c>
      <c r="O26" s="42"/>
    </row>
    <row r="27" spans="1:15" s="49" customFormat="1" ht="30">
      <c r="A27" s="434"/>
      <c r="B27" s="434"/>
      <c r="C27" s="422"/>
      <c r="D27" s="146" t="s">
        <v>162</v>
      </c>
      <c r="E27" s="248">
        <v>3796137.6</v>
      </c>
      <c r="F27" s="248">
        <v>4030027.5</v>
      </c>
      <c r="G27" s="248">
        <v>3659543.8</v>
      </c>
      <c r="H27" s="248">
        <v>3853914.1</v>
      </c>
      <c r="I27" s="248">
        <v>4057687.3</v>
      </c>
      <c r="J27" s="248">
        <v>4356041.7</v>
      </c>
      <c r="K27" s="248">
        <v>4080079.9</v>
      </c>
      <c r="L27" s="248">
        <v>4125858.9</v>
      </c>
      <c r="M27" s="248">
        <v>4131361</v>
      </c>
      <c r="N27" s="248">
        <f>M27*0.992</f>
        <v>4098310.1120000002</v>
      </c>
      <c r="O27" s="42"/>
    </row>
    <row r="28" spans="1:15" s="49" customFormat="1">
      <c r="A28" s="434"/>
      <c r="B28" s="434"/>
      <c r="C28" s="422"/>
      <c r="D28" s="146" t="s">
        <v>163</v>
      </c>
      <c r="E28" s="248">
        <v>0</v>
      </c>
      <c r="F28" s="248">
        <v>0</v>
      </c>
      <c r="G28" s="248">
        <v>10309.4</v>
      </c>
      <c r="H28" s="248">
        <v>9433.7999999999993</v>
      </c>
      <c r="I28" s="248">
        <v>6924.2</v>
      </c>
      <c r="J28" s="248">
        <v>177044.6</v>
      </c>
      <c r="K28" s="248">
        <v>207741.3</v>
      </c>
      <c r="L28" s="248">
        <v>207293.5</v>
      </c>
      <c r="M28" s="248">
        <v>207052.1</v>
      </c>
      <c r="N28" s="248">
        <f t="shared" ref="N28:N34" si="29">M28*0.992</f>
        <v>205395.6832</v>
      </c>
      <c r="O28" s="42"/>
    </row>
    <row r="29" spans="1:15" s="49" customFormat="1">
      <c r="A29" s="434"/>
      <c r="B29" s="434"/>
      <c r="C29" s="422"/>
      <c r="D29" s="146" t="s">
        <v>164</v>
      </c>
      <c r="E29" s="248">
        <v>2067131.5</v>
      </c>
      <c r="F29" s="248">
        <v>1758952.2</v>
      </c>
      <c r="G29" s="248">
        <v>1319982</v>
      </c>
      <c r="H29" s="248">
        <v>1436242.2</v>
      </c>
      <c r="I29" s="248">
        <v>1542523.7</v>
      </c>
      <c r="J29" s="248">
        <f>1609372-6.7</f>
        <v>1609365.3</v>
      </c>
      <c r="K29" s="248">
        <v>1222663.1000000001</v>
      </c>
      <c r="L29" s="248">
        <v>1226049.5</v>
      </c>
      <c r="M29" s="248">
        <v>1229454.8999999999</v>
      </c>
      <c r="N29" s="248">
        <f t="shared" si="29"/>
        <v>1219619.2607999998</v>
      </c>
      <c r="O29" s="42"/>
    </row>
    <row r="30" spans="1:15" s="49" customFormat="1" ht="30">
      <c r="A30" s="434"/>
      <c r="B30" s="434"/>
      <c r="C30" s="422"/>
      <c r="D30" s="146" t="s">
        <v>165</v>
      </c>
      <c r="E30" s="248">
        <v>0</v>
      </c>
      <c r="F30" s="248">
        <v>0</v>
      </c>
      <c r="G30" s="248">
        <v>0</v>
      </c>
      <c r="H30" s="248">
        <v>0</v>
      </c>
      <c r="I30" s="248"/>
      <c r="J30" s="248">
        <v>0</v>
      </c>
      <c r="K30" s="248">
        <v>0</v>
      </c>
      <c r="L30" s="248"/>
      <c r="M30" s="248"/>
      <c r="N30" s="248">
        <f t="shared" si="29"/>
        <v>0</v>
      </c>
      <c r="O30" s="42"/>
    </row>
    <row r="31" spans="1:15" s="49" customFormat="1" ht="30">
      <c r="A31" s="434"/>
      <c r="B31" s="434"/>
      <c r="C31" s="422"/>
      <c r="D31" s="146" t="s">
        <v>166</v>
      </c>
      <c r="E31" s="248">
        <v>0</v>
      </c>
      <c r="F31" s="248">
        <v>0</v>
      </c>
      <c r="G31" s="248">
        <v>0</v>
      </c>
      <c r="H31" s="248">
        <v>0</v>
      </c>
      <c r="I31" s="248"/>
      <c r="J31" s="248">
        <v>0</v>
      </c>
      <c r="K31" s="248">
        <v>0</v>
      </c>
      <c r="L31" s="248"/>
      <c r="M31" s="248"/>
      <c r="N31" s="248">
        <f t="shared" si="29"/>
        <v>0</v>
      </c>
      <c r="O31" s="42"/>
    </row>
    <row r="32" spans="1:15" s="49" customFormat="1" ht="45">
      <c r="A32" s="434"/>
      <c r="B32" s="434"/>
      <c r="C32" s="422"/>
      <c r="D32" s="146" t="s">
        <v>167</v>
      </c>
      <c r="E32" s="248">
        <v>0</v>
      </c>
      <c r="F32" s="248">
        <v>0</v>
      </c>
      <c r="G32" s="248">
        <v>0</v>
      </c>
      <c r="H32" s="248">
        <v>0</v>
      </c>
      <c r="I32" s="248"/>
      <c r="J32" s="248">
        <v>0</v>
      </c>
      <c r="K32" s="248">
        <v>0</v>
      </c>
      <c r="L32" s="248"/>
      <c r="M32" s="248"/>
      <c r="N32" s="248">
        <f t="shared" si="29"/>
        <v>0</v>
      </c>
      <c r="O32" s="42"/>
    </row>
    <row r="33" spans="1:15" s="49" customFormat="1" ht="30">
      <c r="A33" s="434"/>
      <c r="B33" s="434"/>
      <c r="C33" s="422"/>
      <c r="D33" s="146" t="s">
        <v>168</v>
      </c>
      <c r="E33" s="248">
        <v>0</v>
      </c>
      <c r="F33" s="248">
        <v>0</v>
      </c>
      <c r="G33" s="248">
        <v>0</v>
      </c>
      <c r="H33" s="248">
        <v>0</v>
      </c>
      <c r="I33" s="248"/>
      <c r="J33" s="248">
        <v>0</v>
      </c>
      <c r="K33" s="248">
        <v>0</v>
      </c>
      <c r="L33" s="248"/>
      <c r="M33" s="248"/>
      <c r="N33" s="248">
        <f t="shared" si="29"/>
        <v>0</v>
      </c>
      <c r="O33" s="42"/>
    </row>
    <row r="34" spans="1:15" s="49" customFormat="1">
      <c r="A34" s="435"/>
      <c r="B34" s="435"/>
      <c r="C34" s="423"/>
      <c r="D34" s="146" t="s">
        <v>169</v>
      </c>
      <c r="E34" s="248">
        <v>0</v>
      </c>
      <c r="F34" s="248">
        <v>0</v>
      </c>
      <c r="G34" s="248">
        <v>0</v>
      </c>
      <c r="H34" s="248">
        <v>0</v>
      </c>
      <c r="I34" s="248"/>
      <c r="J34" s="248">
        <v>0</v>
      </c>
      <c r="K34" s="248">
        <v>0</v>
      </c>
      <c r="L34" s="248"/>
      <c r="M34" s="248"/>
      <c r="N34" s="248">
        <f t="shared" si="29"/>
        <v>0</v>
      </c>
      <c r="O34" s="42"/>
    </row>
    <row r="35" spans="1:15" s="49" customFormat="1">
      <c r="A35" s="433" t="s">
        <v>28</v>
      </c>
      <c r="B35" s="433" t="s">
        <v>58</v>
      </c>
      <c r="C35" s="430" t="s">
        <v>171</v>
      </c>
      <c r="D35" s="146" t="s">
        <v>85</v>
      </c>
      <c r="E35" s="248">
        <f>E36+E40+E41+E42+E43</f>
        <v>1950521.9</v>
      </c>
      <c r="F35" s="248">
        <f t="shared" ref="F35:J35" si="30">F36+F40+F41+F42+F43</f>
        <v>1660232.8</v>
      </c>
      <c r="G35" s="248">
        <f t="shared" si="30"/>
        <v>1606069.3</v>
      </c>
      <c r="H35" s="248">
        <f t="shared" si="30"/>
        <v>1908793</v>
      </c>
      <c r="I35" s="248">
        <f t="shared" si="30"/>
        <v>2638999.2000000002</v>
      </c>
      <c r="J35" s="248">
        <f t="shared" si="30"/>
        <v>7601387.7999999998</v>
      </c>
      <c r="K35" s="248">
        <f t="shared" ref="K35" si="31">K36+K40+K41+K42+K43</f>
        <v>8000400.3000000007</v>
      </c>
      <c r="L35" s="248">
        <f t="shared" ref="L35" si="32">L36+L40+L41+L42+L43</f>
        <v>7588500</v>
      </c>
      <c r="M35" s="248">
        <f t="shared" ref="M35" si="33">M36+M40+M41+M42+M43</f>
        <v>7735659.6000000006</v>
      </c>
      <c r="N35" s="248">
        <f t="shared" ref="N35" si="34">N36+N40+N41+N42+N43</f>
        <v>7673774.3232000005</v>
      </c>
      <c r="O35" s="42"/>
    </row>
    <row r="36" spans="1:15" s="49" customFormat="1" ht="30">
      <c r="A36" s="434"/>
      <c r="B36" s="434"/>
      <c r="C36" s="430"/>
      <c r="D36" s="146" t="s">
        <v>162</v>
      </c>
      <c r="E36" s="248">
        <v>1950521.9</v>
      </c>
      <c r="F36" s="248">
        <v>1660232.8</v>
      </c>
      <c r="G36" s="248">
        <v>1606069.3</v>
      </c>
      <c r="H36" s="248">
        <v>1908793</v>
      </c>
      <c r="I36" s="248">
        <v>2638999.2000000002</v>
      </c>
      <c r="J36" s="248">
        <v>7601387.7999999998</v>
      </c>
      <c r="K36" s="248">
        <v>8000400.3000000007</v>
      </c>
      <c r="L36" s="248">
        <v>7588500</v>
      </c>
      <c r="M36" s="248">
        <v>7735659.6000000006</v>
      </c>
      <c r="N36" s="248">
        <f>M36*0.992</f>
        <v>7673774.3232000005</v>
      </c>
      <c r="O36" s="42"/>
    </row>
    <row r="37" spans="1:15" s="49" customFormat="1">
      <c r="A37" s="434"/>
      <c r="B37" s="434"/>
      <c r="C37" s="430"/>
      <c r="D37" s="146" t="s">
        <v>163</v>
      </c>
      <c r="E37" s="248">
        <v>0</v>
      </c>
      <c r="F37" s="248">
        <v>0</v>
      </c>
      <c r="G37" s="248">
        <v>0</v>
      </c>
      <c r="H37" s="248">
        <v>64804.1</v>
      </c>
      <c r="I37" s="248">
        <v>448804.5</v>
      </c>
      <c r="J37" s="248">
        <f>3136227.7+106639.5</f>
        <v>3242867.2</v>
      </c>
      <c r="K37" s="248">
        <v>3729089.1</v>
      </c>
      <c r="L37" s="248">
        <v>3112211.9</v>
      </c>
      <c r="M37" s="248">
        <v>3123615.8</v>
      </c>
      <c r="N37" s="248">
        <f t="shared" ref="N37:N43" si="35">M37*0.992</f>
        <v>3098626.8735999996</v>
      </c>
      <c r="O37" s="42"/>
    </row>
    <row r="38" spans="1:15" s="49" customFormat="1">
      <c r="A38" s="434"/>
      <c r="B38" s="434"/>
      <c r="C38" s="430"/>
      <c r="D38" s="146" t="s">
        <v>164</v>
      </c>
      <c r="E38" s="248">
        <v>611691.4</v>
      </c>
      <c r="F38" s="248">
        <v>615272.6</v>
      </c>
      <c r="G38" s="248">
        <v>599277.1</v>
      </c>
      <c r="H38" s="248">
        <v>730164.8</v>
      </c>
      <c r="I38" s="248">
        <v>1010892.4</v>
      </c>
      <c r="J38" s="248">
        <v>1742075.9</v>
      </c>
      <c r="K38" s="248">
        <f>2085819+18371.5</f>
        <v>2104190.5</v>
      </c>
      <c r="L38" s="248">
        <v>2284238.9</v>
      </c>
      <c r="M38" s="248">
        <v>2417702.1</v>
      </c>
      <c r="N38" s="248">
        <f t="shared" si="35"/>
        <v>2398360.4832000001</v>
      </c>
      <c r="O38" s="42"/>
    </row>
    <row r="39" spans="1:15" s="49" customFormat="1" ht="30">
      <c r="A39" s="434"/>
      <c r="B39" s="434"/>
      <c r="C39" s="430"/>
      <c r="D39" s="146" t="s">
        <v>165</v>
      </c>
      <c r="E39" s="248">
        <v>0</v>
      </c>
      <c r="F39" s="248">
        <v>0</v>
      </c>
      <c r="G39" s="248">
        <v>0</v>
      </c>
      <c r="H39" s="248">
        <v>0</v>
      </c>
      <c r="I39" s="248"/>
      <c r="J39" s="248">
        <v>0</v>
      </c>
      <c r="K39" s="248">
        <v>0</v>
      </c>
      <c r="L39" s="248"/>
      <c r="M39" s="248"/>
      <c r="N39" s="248">
        <f t="shared" si="35"/>
        <v>0</v>
      </c>
      <c r="O39" s="42"/>
    </row>
    <row r="40" spans="1:15" s="49" customFormat="1" ht="30">
      <c r="A40" s="434"/>
      <c r="B40" s="434"/>
      <c r="C40" s="430"/>
      <c r="D40" s="146" t="s">
        <v>166</v>
      </c>
      <c r="E40" s="248">
        <v>0</v>
      </c>
      <c r="F40" s="248">
        <v>0</v>
      </c>
      <c r="G40" s="248">
        <v>0</v>
      </c>
      <c r="H40" s="248">
        <v>0</v>
      </c>
      <c r="I40" s="248"/>
      <c r="J40" s="248">
        <v>0</v>
      </c>
      <c r="K40" s="248">
        <v>0</v>
      </c>
      <c r="L40" s="248"/>
      <c r="M40" s="248"/>
      <c r="N40" s="248">
        <f t="shared" si="35"/>
        <v>0</v>
      </c>
      <c r="O40" s="42"/>
    </row>
    <row r="41" spans="1:15" s="49" customFormat="1" ht="45">
      <c r="A41" s="434"/>
      <c r="B41" s="434"/>
      <c r="C41" s="430"/>
      <c r="D41" s="146" t="s">
        <v>167</v>
      </c>
      <c r="E41" s="248">
        <v>0</v>
      </c>
      <c r="F41" s="248">
        <v>0</v>
      </c>
      <c r="G41" s="248">
        <v>0</v>
      </c>
      <c r="H41" s="248">
        <v>0</v>
      </c>
      <c r="I41" s="248"/>
      <c r="J41" s="248">
        <v>0</v>
      </c>
      <c r="K41" s="248">
        <v>0</v>
      </c>
      <c r="L41" s="248"/>
      <c r="M41" s="248"/>
      <c r="N41" s="248">
        <f t="shared" si="35"/>
        <v>0</v>
      </c>
      <c r="O41" s="42"/>
    </row>
    <row r="42" spans="1:15" s="49" customFormat="1" ht="30">
      <c r="A42" s="434"/>
      <c r="B42" s="434"/>
      <c r="C42" s="430"/>
      <c r="D42" s="146" t="s">
        <v>168</v>
      </c>
      <c r="E42" s="248">
        <v>0</v>
      </c>
      <c r="F42" s="248">
        <v>0</v>
      </c>
      <c r="G42" s="248">
        <v>0</v>
      </c>
      <c r="H42" s="248">
        <v>0</v>
      </c>
      <c r="I42" s="248"/>
      <c r="J42" s="248">
        <v>0</v>
      </c>
      <c r="K42" s="248">
        <v>0</v>
      </c>
      <c r="L42" s="248"/>
      <c r="M42" s="248"/>
      <c r="N42" s="248">
        <f t="shared" si="35"/>
        <v>0</v>
      </c>
      <c r="O42" s="42"/>
    </row>
    <row r="43" spans="1:15" s="49" customFormat="1">
      <c r="A43" s="435"/>
      <c r="B43" s="435"/>
      <c r="C43" s="430"/>
      <c r="D43" s="146" t="s">
        <v>169</v>
      </c>
      <c r="E43" s="248">
        <v>0</v>
      </c>
      <c r="F43" s="248">
        <v>0</v>
      </c>
      <c r="G43" s="248">
        <v>0</v>
      </c>
      <c r="H43" s="248">
        <v>0</v>
      </c>
      <c r="I43" s="248"/>
      <c r="J43" s="248">
        <v>0</v>
      </c>
      <c r="K43" s="248">
        <v>0</v>
      </c>
      <c r="L43" s="248"/>
      <c r="M43" s="248"/>
      <c r="N43" s="248">
        <f t="shared" si="35"/>
        <v>0</v>
      </c>
      <c r="O43" s="42"/>
    </row>
    <row r="44" spans="1:15" s="49" customFormat="1">
      <c r="A44" s="433" t="s">
        <v>28</v>
      </c>
      <c r="B44" s="433" t="s">
        <v>100</v>
      </c>
      <c r="C44" s="430" t="s">
        <v>172</v>
      </c>
      <c r="D44" s="146" t="s">
        <v>85</v>
      </c>
      <c r="E44" s="248">
        <f>E45+E49+E50+E51+E52</f>
        <v>1614713.4</v>
      </c>
      <c r="F44" s="248">
        <f t="shared" ref="F44:J44" si="36">F45+F49+F50+F51+F52</f>
        <v>1774189.2</v>
      </c>
      <c r="G44" s="248">
        <f t="shared" si="36"/>
        <v>2149396.5</v>
      </c>
      <c r="H44" s="248">
        <f t="shared" si="36"/>
        <v>2489842.5</v>
      </c>
      <c r="I44" s="248">
        <f t="shared" si="36"/>
        <v>2527222.7000000002</v>
      </c>
      <c r="J44" s="248">
        <f t="shared" si="36"/>
        <v>2841710.9</v>
      </c>
      <c r="K44" s="248">
        <f t="shared" ref="K44" si="37">K45+K49+K50+K51+K52</f>
        <v>2921090.8</v>
      </c>
      <c r="L44" s="248">
        <f t="shared" ref="L44" si="38">L45+L49+L50+L51+L52</f>
        <v>1685632.8000000003</v>
      </c>
      <c r="M44" s="248">
        <f t="shared" ref="M44" si="39">M45+M49+M50+M51+M52</f>
        <v>1927952.0999999999</v>
      </c>
      <c r="N44" s="248">
        <f t="shared" ref="N44" si="40">N45+N49+N50+N51+N52</f>
        <v>1912528.4831999999</v>
      </c>
      <c r="O44" s="42"/>
    </row>
    <row r="45" spans="1:15" s="49" customFormat="1" ht="30">
      <c r="A45" s="434"/>
      <c r="B45" s="434"/>
      <c r="C45" s="430"/>
      <c r="D45" s="146" t="s">
        <v>162</v>
      </c>
      <c r="E45" s="248">
        <v>1608778</v>
      </c>
      <c r="F45" s="248">
        <v>1759183.7</v>
      </c>
      <c r="G45" s="248">
        <v>2144201.6</v>
      </c>
      <c r="H45" s="248">
        <v>2489842.5</v>
      </c>
      <c r="I45" s="248">
        <v>2527222.7000000002</v>
      </c>
      <c r="J45" s="248">
        <v>2841710.9</v>
      </c>
      <c r="K45" s="248">
        <v>2921090.8</v>
      </c>
      <c r="L45" s="248">
        <v>1685632.8000000003</v>
      </c>
      <c r="M45" s="248">
        <v>1927952.0999999999</v>
      </c>
      <c r="N45" s="248">
        <f>M45*0.992</f>
        <v>1912528.4831999999</v>
      </c>
      <c r="O45" s="42"/>
    </row>
    <row r="46" spans="1:15">
      <c r="A46" s="434"/>
      <c r="B46" s="434"/>
      <c r="C46" s="430"/>
      <c r="D46" s="146" t="s">
        <v>163</v>
      </c>
      <c r="E46" s="248">
        <v>0</v>
      </c>
      <c r="F46" s="248">
        <v>24823.200000000001</v>
      </c>
      <c r="G46" s="248">
        <v>185185.2</v>
      </c>
      <c r="H46" s="248">
        <v>3303.3</v>
      </c>
      <c r="I46" s="248"/>
      <c r="J46" s="249"/>
      <c r="K46" s="248">
        <v>0</v>
      </c>
      <c r="L46" s="248"/>
      <c r="M46" s="248">
        <f t="shared" ref="M46:M52" si="41">L46*1.04</f>
        <v>0</v>
      </c>
      <c r="N46" s="248">
        <f t="shared" ref="N46:N52" si="42">M46*0.992</f>
        <v>0</v>
      </c>
      <c r="O46" s="42"/>
    </row>
    <row r="47" spans="1:15">
      <c r="A47" s="434"/>
      <c r="B47" s="434"/>
      <c r="C47" s="430"/>
      <c r="D47" s="146" t="s">
        <v>164</v>
      </c>
      <c r="E47" s="248">
        <v>0</v>
      </c>
      <c r="F47" s="248">
        <v>0</v>
      </c>
      <c r="G47" s="248">
        <v>0</v>
      </c>
      <c r="H47" s="248">
        <v>0</v>
      </c>
      <c r="I47" s="248"/>
      <c r="J47" s="248">
        <v>0</v>
      </c>
      <c r="K47" s="248">
        <v>0</v>
      </c>
      <c r="L47" s="248"/>
      <c r="M47" s="248">
        <f t="shared" si="41"/>
        <v>0</v>
      </c>
      <c r="N47" s="248">
        <f t="shared" si="42"/>
        <v>0</v>
      </c>
      <c r="O47" s="42"/>
    </row>
    <row r="48" spans="1:15" ht="30">
      <c r="A48" s="434"/>
      <c r="B48" s="434"/>
      <c r="C48" s="430"/>
      <c r="D48" s="146" t="s">
        <v>165</v>
      </c>
      <c r="E48" s="248">
        <v>0</v>
      </c>
      <c r="F48" s="248">
        <v>0</v>
      </c>
      <c r="G48" s="248">
        <v>0</v>
      </c>
      <c r="H48" s="248">
        <v>0</v>
      </c>
      <c r="I48" s="248">
        <v>39817.5</v>
      </c>
      <c r="J48" s="248">
        <v>223895.2</v>
      </c>
      <c r="K48" s="248">
        <v>0</v>
      </c>
      <c r="L48" s="248"/>
      <c r="M48" s="248">
        <f t="shared" si="41"/>
        <v>0</v>
      </c>
      <c r="N48" s="248">
        <f t="shared" si="42"/>
        <v>0</v>
      </c>
      <c r="O48" s="42"/>
    </row>
    <row r="49" spans="1:15" ht="30">
      <c r="A49" s="434"/>
      <c r="B49" s="434"/>
      <c r="C49" s="430"/>
      <c r="D49" s="146" t="s">
        <v>166</v>
      </c>
      <c r="E49" s="248">
        <v>0</v>
      </c>
      <c r="F49" s="248">
        <v>0</v>
      </c>
      <c r="G49" s="248">
        <v>0</v>
      </c>
      <c r="H49" s="248">
        <v>0</v>
      </c>
      <c r="I49" s="248"/>
      <c r="J49" s="248">
        <v>0</v>
      </c>
      <c r="K49" s="248">
        <v>0</v>
      </c>
      <c r="L49" s="248"/>
      <c r="M49" s="248">
        <f t="shared" si="41"/>
        <v>0</v>
      </c>
      <c r="N49" s="248">
        <f t="shared" si="42"/>
        <v>0</v>
      </c>
      <c r="O49" s="42"/>
    </row>
    <row r="50" spans="1:15" ht="45">
      <c r="A50" s="434"/>
      <c r="B50" s="434"/>
      <c r="C50" s="430"/>
      <c r="D50" s="146" t="s">
        <v>167</v>
      </c>
      <c r="E50" s="248">
        <v>0</v>
      </c>
      <c r="F50" s="248">
        <v>0</v>
      </c>
      <c r="G50" s="248">
        <v>0</v>
      </c>
      <c r="H50" s="248">
        <v>0</v>
      </c>
      <c r="I50" s="248"/>
      <c r="J50" s="248">
        <v>0</v>
      </c>
      <c r="K50" s="248">
        <v>0</v>
      </c>
      <c r="L50" s="248"/>
      <c r="M50" s="248">
        <f t="shared" si="41"/>
        <v>0</v>
      </c>
      <c r="N50" s="248">
        <f t="shared" si="42"/>
        <v>0</v>
      </c>
      <c r="O50" s="42"/>
    </row>
    <row r="51" spans="1:15" ht="30">
      <c r="A51" s="434"/>
      <c r="B51" s="434"/>
      <c r="C51" s="430"/>
      <c r="D51" s="146" t="s">
        <v>168</v>
      </c>
      <c r="E51" s="248">
        <v>5935.4</v>
      </c>
      <c r="F51" s="248">
        <v>847.1</v>
      </c>
      <c r="G51" s="248">
        <v>0</v>
      </c>
      <c r="H51" s="248">
        <v>0</v>
      </c>
      <c r="I51" s="248"/>
      <c r="J51" s="248">
        <v>0</v>
      </c>
      <c r="K51" s="248">
        <v>0</v>
      </c>
      <c r="L51" s="248"/>
      <c r="M51" s="248">
        <f t="shared" si="41"/>
        <v>0</v>
      </c>
      <c r="N51" s="248">
        <f t="shared" si="42"/>
        <v>0</v>
      </c>
      <c r="O51" s="42"/>
    </row>
    <row r="52" spans="1:15">
      <c r="A52" s="435"/>
      <c r="B52" s="435"/>
      <c r="C52" s="430"/>
      <c r="D52" s="146" t="s">
        <v>169</v>
      </c>
      <c r="E52" s="248">
        <v>0</v>
      </c>
      <c r="F52" s="248">
        <v>14158.4</v>
      </c>
      <c r="G52" s="248">
        <v>5194.8999999999996</v>
      </c>
      <c r="H52" s="248">
        <v>0</v>
      </c>
      <c r="I52" s="248"/>
      <c r="J52" s="248">
        <v>0</v>
      </c>
      <c r="K52" s="248">
        <v>0</v>
      </c>
      <c r="L52" s="248"/>
      <c r="M52" s="248">
        <f t="shared" si="41"/>
        <v>0</v>
      </c>
      <c r="N52" s="248">
        <f t="shared" si="42"/>
        <v>0</v>
      </c>
      <c r="O52" s="42"/>
    </row>
    <row r="53" spans="1:15" ht="15" customHeight="1">
      <c r="A53" s="433" t="s">
        <v>28</v>
      </c>
      <c r="B53" s="433" t="s">
        <v>137</v>
      </c>
      <c r="C53" s="421" t="s">
        <v>173</v>
      </c>
      <c r="D53" s="146" t="s">
        <v>85</v>
      </c>
      <c r="E53" s="248">
        <f>E54</f>
        <v>329578</v>
      </c>
      <c r="F53" s="248">
        <f t="shared" ref="F53:N53" si="43">F54</f>
        <v>367467.8</v>
      </c>
      <c r="G53" s="248">
        <f t="shared" si="43"/>
        <v>329883.5</v>
      </c>
      <c r="H53" s="248">
        <f t="shared" si="43"/>
        <v>419057.2</v>
      </c>
      <c r="I53" s="248">
        <f t="shared" si="43"/>
        <v>462413</v>
      </c>
      <c r="J53" s="248">
        <f t="shared" si="43"/>
        <v>539416.9</v>
      </c>
      <c r="K53" s="248">
        <f t="shared" si="43"/>
        <v>541970.4</v>
      </c>
      <c r="L53" s="248">
        <f t="shared" si="43"/>
        <v>314566.40000000002</v>
      </c>
      <c r="M53" s="248">
        <f t="shared" si="43"/>
        <v>355072.5</v>
      </c>
      <c r="N53" s="248">
        <f t="shared" si="43"/>
        <v>352231.92</v>
      </c>
      <c r="O53" s="42"/>
    </row>
    <row r="54" spans="1:15">
      <c r="A54" s="434"/>
      <c r="B54" s="434"/>
      <c r="C54" s="422"/>
      <c r="D54" s="146" t="s">
        <v>174</v>
      </c>
      <c r="E54" s="248">
        <v>329578</v>
      </c>
      <c r="F54" s="248">
        <v>367467.8</v>
      </c>
      <c r="G54" s="248">
        <v>329883.5</v>
      </c>
      <c r="H54" s="248">
        <v>419057.2</v>
      </c>
      <c r="I54" s="248">
        <v>462413</v>
      </c>
      <c r="J54" s="248">
        <v>539416.9</v>
      </c>
      <c r="K54" s="248">
        <v>541970.4</v>
      </c>
      <c r="L54" s="248">
        <v>314566.40000000002</v>
      </c>
      <c r="M54" s="248">
        <v>355072.5</v>
      </c>
      <c r="N54" s="248">
        <f>M54*0.992</f>
        <v>352231.92</v>
      </c>
      <c r="O54" s="42"/>
    </row>
    <row r="55" spans="1:15">
      <c r="A55" s="434"/>
      <c r="B55" s="434"/>
      <c r="C55" s="422"/>
      <c r="D55" s="146" t="s">
        <v>163</v>
      </c>
      <c r="E55" s="248">
        <v>0</v>
      </c>
      <c r="F55" s="248">
        <v>0</v>
      </c>
      <c r="G55" s="248">
        <v>0</v>
      </c>
      <c r="H55" s="248">
        <v>0</v>
      </c>
      <c r="I55" s="248"/>
      <c r="J55" s="248">
        <v>0</v>
      </c>
      <c r="K55" s="248">
        <v>0</v>
      </c>
      <c r="L55" s="248">
        <v>0</v>
      </c>
      <c r="M55" s="248">
        <v>0</v>
      </c>
      <c r="N55" s="248">
        <v>0</v>
      </c>
      <c r="O55" s="42"/>
    </row>
    <row r="56" spans="1:15">
      <c r="A56" s="434"/>
      <c r="B56" s="434"/>
      <c r="C56" s="422"/>
      <c r="D56" s="146" t="s">
        <v>164</v>
      </c>
      <c r="E56" s="248">
        <v>0</v>
      </c>
      <c r="F56" s="248">
        <v>0</v>
      </c>
      <c r="G56" s="248">
        <v>0</v>
      </c>
      <c r="H56" s="248">
        <v>0</v>
      </c>
      <c r="I56" s="248"/>
      <c r="J56" s="248">
        <v>0</v>
      </c>
      <c r="K56" s="248">
        <v>0</v>
      </c>
      <c r="L56" s="248">
        <v>0</v>
      </c>
      <c r="M56" s="248">
        <v>0</v>
      </c>
      <c r="N56" s="248">
        <v>0</v>
      </c>
      <c r="O56" s="42"/>
    </row>
    <row r="57" spans="1:15" ht="30">
      <c r="A57" s="434"/>
      <c r="B57" s="434"/>
      <c r="C57" s="422"/>
      <c r="D57" s="146" t="s">
        <v>165</v>
      </c>
      <c r="E57" s="248">
        <v>0</v>
      </c>
      <c r="F57" s="248">
        <v>0</v>
      </c>
      <c r="G57" s="248">
        <v>0</v>
      </c>
      <c r="H57" s="248">
        <v>0</v>
      </c>
      <c r="I57" s="248"/>
      <c r="J57" s="248">
        <v>0</v>
      </c>
      <c r="K57" s="248">
        <v>0</v>
      </c>
      <c r="L57" s="248">
        <v>0</v>
      </c>
      <c r="M57" s="248">
        <v>0</v>
      </c>
      <c r="N57" s="248">
        <v>0</v>
      </c>
      <c r="O57" s="42"/>
    </row>
    <row r="58" spans="1:15" ht="30">
      <c r="A58" s="434"/>
      <c r="B58" s="434"/>
      <c r="C58" s="422"/>
      <c r="D58" s="146" t="s">
        <v>166</v>
      </c>
      <c r="E58" s="248">
        <v>0</v>
      </c>
      <c r="F58" s="248">
        <v>0</v>
      </c>
      <c r="G58" s="248">
        <v>0</v>
      </c>
      <c r="H58" s="248">
        <v>0</v>
      </c>
      <c r="I58" s="248"/>
      <c r="J58" s="248">
        <v>0</v>
      </c>
      <c r="K58" s="248">
        <v>0</v>
      </c>
      <c r="L58" s="248">
        <v>0</v>
      </c>
      <c r="M58" s="248">
        <v>0</v>
      </c>
      <c r="N58" s="248">
        <v>0</v>
      </c>
      <c r="O58" s="42"/>
    </row>
    <row r="59" spans="1:15" ht="45">
      <c r="A59" s="434"/>
      <c r="B59" s="434"/>
      <c r="C59" s="422"/>
      <c r="D59" s="146" t="s">
        <v>167</v>
      </c>
      <c r="E59" s="248">
        <v>0</v>
      </c>
      <c r="F59" s="248">
        <v>0</v>
      </c>
      <c r="G59" s="248">
        <v>0</v>
      </c>
      <c r="H59" s="248">
        <v>0</v>
      </c>
      <c r="I59" s="248"/>
      <c r="J59" s="248">
        <v>0</v>
      </c>
      <c r="K59" s="248">
        <v>0</v>
      </c>
      <c r="L59" s="248">
        <v>0</v>
      </c>
      <c r="M59" s="248">
        <v>0</v>
      </c>
      <c r="N59" s="248">
        <v>0</v>
      </c>
      <c r="O59" s="42"/>
    </row>
    <row r="60" spans="1:15" ht="30">
      <c r="A60" s="434"/>
      <c r="B60" s="434"/>
      <c r="C60" s="422"/>
      <c r="D60" s="146" t="s">
        <v>168</v>
      </c>
      <c r="E60" s="248">
        <v>0</v>
      </c>
      <c r="F60" s="248">
        <v>0</v>
      </c>
      <c r="G60" s="248">
        <v>0</v>
      </c>
      <c r="H60" s="248">
        <v>0</v>
      </c>
      <c r="I60" s="248"/>
      <c r="J60" s="248">
        <v>0</v>
      </c>
      <c r="K60" s="248">
        <v>0</v>
      </c>
      <c r="L60" s="248">
        <v>0</v>
      </c>
      <c r="M60" s="248">
        <v>0</v>
      </c>
      <c r="N60" s="248">
        <v>0</v>
      </c>
      <c r="O60" s="42"/>
    </row>
    <row r="61" spans="1:15">
      <c r="A61" s="435"/>
      <c r="B61" s="435"/>
      <c r="C61" s="423"/>
      <c r="D61" s="146" t="s">
        <v>169</v>
      </c>
      <c r="E61" s="248">
        <v>0</v>
      </c>
      <c r="F61" s="248">
        <v>0</v>
      </c>
      <c r="G61" s="248">
        <v>0</v>
      </c>
      <c r="H61" s="248">
        <v>0</v>
      </c>
      <c r="I61" s="248"/>
      <c r="J61" s="248">
        <v>0</v>
      </c>
      <c r="K61" s="248">
        <v>0</v>
      </c>
      <c r="L61" s="248">
        <v>0</v>
      </c>
      <c r="M61" s="248">
        <v>0</v>
      </c>
      <c r="N61" s="248">
        <v>0</v>
      </c>
      <c r="O61" s="42"/>
    </row>
    <row r="62" spans="1:15">
      <c r="A62" s="53"/>
      <c r="B62" s="53"/>
      <c r="C62" s="54"/>
      <c r="D62" s="54"/>
      <c r="E62" s="55"/>
      <c r="F62" s="55"/>
      <c r="G62" s="55"/>
      <c r="H62" s="55"/>
      <c r="I62" s="55"/>
      <c r="J62" s="55"/>
      <c r="K62" s="55"/>
      <c r="L62" s="55"/>
      <c r="M62" s="55"/>
      <c r="N62" s="55"/>
    </row>
    <row r="63" spans="1:15">
      <c r="A63" s="436" t="s">
        <v>176</v>
      </c>
      <c r="B63" s="436"/>
      <c r="C63" s="436"/>
      <c r="D63" s="436"/>
      <c r="E63" s="436"/>
      <c r="F63" s="436"/>
      <c r="G63" s="436"/>
      <c r="H63" s="436"/>
      <c r="I63" s="436"/>
      <c r="J63" s="436"/>
      <c r="K63" s="436"/>
      <c r="L63" s="436"/>
      <c r="M63" s="436"/>
      <c r="N63" s="293"/>
    </row>
    <row r="64" spans="1:15">
      <c r="A64" s="59"/>
      <c r="B64" s="59"/>
      <c r="C64" s="60"/>
      <c r="D64" s="60"/>
      <c r="E64" s="15"/>
      <c r="N64" s="301"/>
    </row>
    <row r="65" spans="1:15">
      <c r="A65" s="59"/>
      <c r="B65" s="59"/>
      <c r="C65" s="60"/>
      <c r="D65" s="60"/>
      <c r="E65" s="15"/>
    </row>
    <row r="66" spans="1:15">
      <c r="A66" s="59"/>
      <c r="B66" s="59"/>
      <c r="C66" s="60"/>
      <c r="D66" s="60"/>
      <c r="E66" s="15"/>
    </row>
    <row r="67" spans="1:15">
      <c r="A67" s="59"/>
      <c r="B67" s="59"/>
      <c r="C67" s="60"/>
      <c r="D67" s="60"/>
      <c r="E67" s="15"/>
    </row>
    <row r="68" spans="1:15">
      <c r="A68" s="59"/>
      <c r="B68" s="59"/>
      <c r="C68" s="60"/>
      <c r="D68" s="60"/>
      <c r="E68" s="15"/>
    </row>
    <row r="69" spans="1:15">
      <c r="A69" s="59"/>
      <c r="B69" s="59"/>
      <c r="C69" s="60"/>
      <c r="D69" s="60"/>
      <c r="E69" s="15"/>
    </row>
    <row r="70" spans="1:15">
      <c r="A70" s="59"/>
      <c r="B70" s="59"/>
      <c r="C70" s="60"/>
      <c r="D70" s="60"/>
      <c r="E70" s="15"/>
    </row>
    <row r="71" spans="1:15">
      <c r="A71" s="59"/>
      <c r="B71" s="59"/>
      <c r="C71" s="60"/>
      <c r="D71" s="60"/>
      <c r="E71" s="15"/>
    </row>
    <row r="72" spans="1:15">
      <c r="A72" s="59"/>
      <c r="B72" s="59"/>
      <c r="C72" s="60"/>
      <c r="D72" s="60"/>
      <c r="E72" s="15"/>
    </row>
    <row r="73" spans="1:15" s="49" customFormat="1">
      <c r="A73" s="59"/>
      <c r="B73" s="59"/>
      <c r="C73" s="60"/>
      <c r="D73" s="60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1:15" s="49" customFormat="1">
      <c r="A74" s="59"/>
      <c r="B74" s="59"/>
      <c r="C74" s="60"/>
      <c r="D74" s="60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</row>
    <row r="75" spans="1:15" s="49" customFormat="1">
      <c r="A75" s="59"/>
      <c r="B75" s="59"/>
      <c r="C75" s="60"/>
      <c r="D75" s="60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</row>
    <row r="76" spans="1:15" s="49" customFormat="1">
      <c r="A76" s="59"/>
      <c r="B76" s="59"/>
      <c r="C76" s="60"/>
      <c r="D76" s="60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1:15" s="49" customFormat="1">
      <c r="A77" s="59"/>
      <c r="B77" s="59"/>
      <c r="C77" s="60"/>
      <c r="D77" s="60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</row>
    <row r="78" spans="1:15" s="49" customFormat="1">
      <c r="A78" s="59"/>
      <c r="B78" s="59"/>
      <c r="C78" s="60"/>
      <c r="D78" s="60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</row>
    <row r="79" spans="1:15" s="49" customFormat="1">
      <c r="A79" s="59"/>
      <c r="B79" s="59"/>
      <c r="C79" s="60"/>
      <c r="D79" s="60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1:15" s="49" customFormat="1">
      <c r="A80" s="59"/>
      <c r="B80" s="59"/>
      <c r="C80" s="60"/>
      <c r="D80" s="60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1:15" s="49" customFormat="1">
      <c r="A81" s="59"/>
      <c r="B81" s="59"/>
      <c r="C81" s="60"/>
      <c r="D81" s="60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</row>
    <row r="82" spans="1:15" s="49" customFormat="1">
      <c r="A82" s="59"/>
      <c r="B82" s="59"/>
      <c r="C82" s="60"/>
      <c r="D82" s="60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</row>
    <row r="83" spans="1:15" s="49" customFormat="1">
      <c r="A83" s="59"/>
      <c r="B83" s="59"/>
      <c r="C83" s="60"/>
      <c r="D83" s="60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15" s="49" customFormat="1">
      <c r="A84" s="59"/>
      <c r="B84" s="59"/>
      <c r="C84" s="60"/>
      <c r="D84" s="60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15" s="49" customFormat="1">
      <c r="A85" s="59"/>
      <c r="B85" s="59"/>
      <c r="C85" s="60"/>
      <c r="D85" s="60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15" s="49" customFormat="1">
      <c r="A86" s="59"/>
      <c r="B86" s="59"/>
      <c r="C86" s="60"/>
      <c r="D86" s="60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15" s="49" customFormat="1">
      <c r="A87" s="59"/>
      <c r="B87" s="59"/>
      <c r="C87" s="60"/>
      <c r="D87" s="60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15" s="49" customFormat="1">
      <c r="A88" s="59"/>
      <c r="B88" s="59"/>
      <c r="C88" s="60"/>
      <c r="D88" s="60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15" s="49" customFormat="1">
      <c r="A89" s="59"/>
      <c r="B89" s="59"/>
      <c r="C89" s="60"/>
      <c r="D89" s="60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15" s="49" customFormat="1">
      <c r="A90" s="59"/>
      <c r="B90" s="59"/>
      <c r="C90" s="60"/>
      <c r="D90" s="60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15" s="49" customFormat="1">
      <c r="A91" s="59"/>
      <c r="B91" s="59"/>
      <c r="C91" s="60"/>
      <c r="D91" s="60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15" s="49" customFormat="1">
      <c r="A92" s="59"/>
      <c r="B92" s="59"/>
      <c r="C92" s="60"/>
      <c r="D92" s="60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15" s="49" customFormat="1">
      <c r="A93" s="59"/>
      <c r="B93" s="59"/>
      <c r="C93" s="60"/>
      <c r="D93" s="60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s="49" customFormat="1">
      <c r="A94" s="59"/>
      <c r="B94" s="59"/>
      <c r="C94" s="60"/>
      <c r="D94" s="60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5" s="49" customFormat="1">
      <c r="A95" s="59"/>
      <c r="B95" s="59"/>
      <c r="C95" s="60"/>
      <c r="D95" s="60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15" s="49" customFormat="1">
      <c r="A96" s="59"/>
      <c r="B96" s="59"/>
      <c r="C96" s="60"/>
      <c r="D96" s="60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5" s="49" customFormat="1">
      <c r="A97" s="59"/>
      <c r="B97" s="59"/>
      <c r="C97" s="60"/>
      <c r="D97" s="60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1:15" s="49" customFormat="1">
      <c r="A98" s="59"/>
      <c r="B98" s="59"/>
      <c r="C98" s="60"/>
      <c r="D98" s="60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1:15" s="49" customFormat="1">
      <c r="A99" s="59"/>
      <c r="B99" s="59"/>
      <c r="C99" s="60"/>
      <c r="D99" s="60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s="49" customFormat="1">
      <c r="A100" s="59"/>
      <c r="B100" s="59"/>
      <c r="C100" s="60"/>
      <c r="D100" s="60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s="49" customFormat="1">
      <c r="A101" s="59"/>
      <c r="B101" s="59"/>
      <c r="C101" s="60"/>
      <c r="D101" s="60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s="49" customFormat="1">
      <c r="A102" s="59"/>
      <c r="B102" s="59"/>
      <c r="C102" s="60"/>
      <c r="D102" s="60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s="49" customFormat="1">
      <c r="A103" s="59"/>
      <c r="B103" s="59"/>
      <c r="C103" s="60"/>
      <c r="D103" s="60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s="49" customFormat="1">
      <c r="A104" s="59"/>
      <c r="B104" s="59"/>
      <c r="C104" s="60"/>
      <c r="D104" s="60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s="49" customFormat="1">
      <c r="A105" s="59"/>
      <c r="B105" s="59"/>
      <c r="C105" s="60"/>
      <c r="D105" s="60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49" customFormat="1">
      <c r="A106" s="59"/>
      <c r="B106" s="59"/>
      <c r="C106" s="60"/>
      <c r="D106" s="60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1:15" s="49" customFormat="1">
      <c r="A107" s="59"/>
      <c r="B107" s="59"/>
      <c r="C107" s="60"/>
      <c r="D107" s="60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1:15" s="49" customFormat="1">
      <c r="A108" s="59"/>
      <c r="B108" s="59"/>
      <c r="C108" s="60"/>
      <c r="D108" s="60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49" customFormat="1">
      <c r="A109" s="59"/>
      <c r="B109" s="59"/>
      <c r="C109" s="60"/>
      <c r="D109" s="60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s="49" customFormat="1">
      <c r="A110" s="59"/>
      <c r="B110" s="59"/>
      <c r="C110" s="60"/>
      <c r="D110" s="60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s="49" customFormat="1">
      <c r="A111" s="59"/>
      <c r="B111" s="59"/>
      <c r="C111" s="60"/>
      <c r="D111" s="60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s="49" customFormat="1">
      <c r="A112" s="59"/>
      <c r="B112" s="59"/>
      <c r="C112" s="60"/>
      <c r="D112" s="60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s="49" customFormat="1">
      <c r="A113" s="59"/>
      <c r="B113" s="59"/>
      <c r="C113" s="60"/>
      <c r="D113" s="60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s="49" customFormat="1">
      <c r="A114" s="59"/>
      <c r="B114" s="59"/>
      <c r="C114" s="60"/>
      <c r="D114" s="60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 s="49" customFormat="1">
      <c r="A115" s="59"/>
      <c r="B115" s="59"/>
      <c r="C115" s="60"/>
      <c r="D115" s="60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 s="49" customFormat="1">
      <c r="A116" s="59"/>
      <c r="B116" s="59"/>
      <c r="C116" s="60"/>
      <c r="D116" s="60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s="49" customFormat="1">
      <c r="A117" s="59"/>
      <c r="B117" s="59"/>
      <c r="C117" s="60"/>
      <c r="D117" s="60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s="49" customFormat="1">
      <c r="A118" s="59"/>
      <c r="B118" s="59"/>
      <c r="C118" s="60"/>
      <c r="D118" s="60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s="49" customFormat="1">
      <c r="A119" s="59"/>
      <c r="B119" s="59"/>
      <c r="C119" s="60"/>
      <c r="D119" s="60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s="49" customFormat="1">
      <c r="A120" s="59"/>
      <c r="B120" s="59"/>
      <c r="C120" s="60"/>
      <c r="D120" s="60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s="49" customFormat="1">
      <c r="A121" s="59"/>
      <c r="B121" s="59"/>
      <c r="C121" s="60"/>
      <c r="D121" s="60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 s="49" customFormat="1">
      <c r="A122" s="59"/>
      <c r="B122" s="59"/>
      <c r="C122" s="60"/>
      <c r="D122" s="60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 s="49" customFormat="1">
      <c r="A123" s="59"/>
      <c r="B123" s="59"/>
      <c r="C123" s="60"/>
      <c r="D123" s="60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s="49" customFormat="1">
      <c r="A124" s="59"/>
      <c r="B124" s="59"/>
      <c r="C124" s="60"/>
      <c r="D124" s="60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1:15" s="49" customFormat="1">
      <c r="A125" s="59"/>
      <c r="B125" s="59"/>
      <c r="C125" s="60"/>
      <c r="D125" s="60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 s="49" customFormat="1">
      <c r="A126" s="59"/>
      <c r="B126" s="59"/>
      <c r="C126" s="60"/>
      <c r="D126" s="60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1:15" s="49" customFormat="1">
      <c r="A127" s="59"/>
      <c r="B127" s="59"/>
      <c r="C127" s="60"/>
      <c r="D127" s="60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1:15" s="49" customFormat="1">
      <c r="A128" s="59"/>
      <c r="B128" s="59"/>
      <c r="C128" s="60"/>
      <c r="D128" s="60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1:15" s="49" customFormat="1">
      <c r="A129" s="59"/>
      <c r="B129" s="59"/>
      <c r="C129" s="60"/>
      <c r="D129" s="60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1:15" s="49" customFormat="1">
      <c r="A130" s="59"/>
      <c r="B130" s="59"/>
      <c r="C130" s="60"/>
      <c r="D130" s="60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1:15" s="49" customFormat="1">
      <c r="A131" s="59"/>
      <c r="B131" s="59"/>
      <c r="C131" s="60"/>
      <c r="D131" s="60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5" s="49" customFormat="1">
      <c r="A132" s="59"/>
      <c r="B132" s="59"/>
      <c r="C132" s="60"/>
      <c r="D132" s="60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5" s="49" customFormat="1">
      <c r="A133" s="59"/>
      <c r="B133" s="59"/>
      <c r="C133" s="60"/>
      <c r="D133" s="60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15" s="49" customFormat="1">
      <c r="A134" s="59"/>
      <c r="B134" s="59"/>
      <c r="C134" s="60"/>
      <c r="D134" s="60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1:15" s="49" customFormat="1">
      <c r="A135" s="59"/>
      <c r="B135" s="59"/>
      <c r="C135" s="60"/>
      <c r="D135" s="60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 s="49" customFormat="1">
      <c r="A136" s="59"/>
      <c r="B136" s="59"/>
      <c r="C136" s="60"/>
      <c r="D136" s="60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s="49" customFormat="1">
      <c r="A137" s="59"/>
      <c r="B137" s="59"/>
      <c r="C137" s="60"/>
      <c r="D137" s="60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s="49" customFormat="1">
      <c r="A138" s="59"/>
      <c r="B138" s="59"/>
      <c r="C138" s="60"/>
      <c r="D138" s="60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s="49" customFormat="1">
      <c r="A139" s="59"/>
      <c r="B139" s="59"/>
      <c r="C139" s="60"/>
      <c r="D139" s="60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1:15" s="49" customFormat="1">
      <c r="A140" s="59"/>
      <c r="B140" s="59"/>
      <c r="C140" s="60"/>
      <c r="D140" s="60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s="49" customFormat="1">
      <c r="A141" s="59"/>
      <c r="B141" s="59"/>
      <c r="C141" s="60"/>
      <c r="D141" s="60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s="49" customFormat="1">
      <c r="A142" s="59"/>
      <c r="B142" s="59"/>
      <c r="C142" s="60"/>
      <c r="D142" s="60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s="49" customFormat="1">
      <c r="A143" s="59"/>
      <c r="B143" s="59"/>
      <c r="C143" s="60"/>
      <c r="D143" s="60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1:15" s="49" customFormat="1">
      <c r="A144" s="59"/>
      <c r="B144" s="59"/>
      <c r="C144" s="60"/>
      <c r="D144" s="60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1:15" s="49" customFormat="1">
      <c r="A145" s="59"/>
      <c r="B145" s="59"/>
      <c r="C145" s="59"/>
      <c r="D145" s="60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1:15" s="49" customFormat="1">
      <c r="A146" s="59"/>
      <c r="B146" s="59"/>
      <c r="C146" s="59"/>
      <c r="D146" s="60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s="49" customFormat="1">
      <c r="A147" s="59"/>
      <c r="B147" s="59"/>
      <c r="C147" s="59"/>
      <c r="D147" s="60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s="49" customFormat="1">
      <c r="A148" s="59"/>
      <c r="B148" s="59"/>
      <c r="C148" s="59"/>
      <c r="D148" s="60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s="49" customFormat="1">
      <c r="A149" s="59"/>
      <c r="B149" s="59"/>
      <c r="C149" s="59"/>
      <c r="D149" s="60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s="49" customFormat="1">
      <c r="A150" s="59"/>
      <c r="B150" s="59"/>
      <c r="C150" s="59"/>
      <c r="D150" s="60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 s="49" customFormat="1">
      <c r="A151" s="59"/>
      <c r="B151" s="59"/>
      <c r="C151" s="59"/>
      <c r="D151" s="60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1:15" s="49" customFormat="1">
      <c r="A152" s="59"/>
      <c r="B152" s="59"/>
      <c r="C152" s="59"/>
      <c r="D152" s="60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1:15" s="49" customFormat="1">
      <c r="A153" s="59"/>
      <c r="B153" s="59"/>
      <c r="C153" s="59"/>
      <c r="D153" s="60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s="49" customFormat="1">
      <c r="A154" s="59"/>
      <c r="B154" s="59"/>
      <c r="C154" s="59"/>
      <c r="D154" s="60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s="49" customFormat="1">
      <c r="A155" s="59"/>
      <c r="B155" s="59"/>
      <c r="C155" s="59"/>
      <c r="D155" s="60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s="49" customFormat="1">
      <c r="A156" s="59"/>
      <c r="B156" s="59"/>
      <c r="C156" s="59"/>
      <c r="D156" s="60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 s="49" customFormat="1">
      <c r="A157" s="43"/>
      <c r="B157" s="43"/>
      <c r="C157" s="43"/>
      <c r="D157" s="61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 s="49" customFormat="1">
      <c r="A158" s="43"/>
      <c r="B158" s="43"/>
      <c r="C158" s="43"/>
      <c r="D158" s="61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1:15" s="49" customFormat="1">
      <c r="A159" s="43"/>
      <c r="B159" s="43"/>
      <c r="C159" s="43"/>
      <c r="D159" s="61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 s="49" customFormat="1">
      <c r="A160" s="43"/>
      <c r="B160" s="43"/>
      <c r="C160" s="43"/>
      <c r="D160" s="61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1:15" s="49" customFormat="1">
      <c r="A161" s="43"/>
      <c r="B161" s="43"/>
      <c r="C161" s="43"/>
      <c r="D161" s="61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1:15" s="49" customFormat="1">
      <c r="A162" s="43"/>
      <c r="B162" s="43"/>
      <c r="C162" s="43"/>
      <c r="D162" s="61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1:15" s="49" customFormat="1">
      <c r="A163" s="43"/>
      <c r="B163" s="43"/>
      <c r="C163" s="43"/>
      <c r="D163" s="61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 s="49" customFormat="1">
      <c r="A164" s="43"/>
      <c r="B164" s="43"/>
      <c r="C164" s="43"/>
      <c r="D164" s="61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1:15" s="49" customFormat="1">
      <c r="A165" s="43"/>
      <c r="B165" s="43"/>
      <c r="C165" s="43"/>
      <c r="D165" s="61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1:15" s="49" customFormat="1">
      <c r="A166" s="43"/>
      <c r="B166" s="43"/>
      <c r="C166" s="43"/>
      <c r="D166" s="61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1:15" s="49" customFormat="1">
      <c r="A167" s="43"/>
      <c r="B167" s="43"/>
      <c r="C167" s="43"/>
      <c r="D167" s="61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1:15" s="49" customFormat="1">
      <c r="A168" s="43"/>
      <c r="B168" s="43"/>
      <c r="C168" s="43"/>
      <c r="D168" s="61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1:15" s="49" customFormat="1">
      <c r="A169" s="43"/>
      <c r="B169" s="43"/>
      <c r="C169" s="43"/>
      <c r="D169" s="61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s="49" customFormat="1">
      <c r="A170" s="43"/>
      <c r="B170" s="43"/>
      <c r="C170" s="43"/>
      <c r="D170" s="61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s="49" customFormat="1">
      <c r="A171" s="43"/>
      <c r="B171" s="43"/>
      <c r="C171" s="43"/>
      <c r="D171" s="61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s="49" customFormat="1">
      <c r="A172" s="43"/>
      <c r="B172" s="43"/>
      <c r="C172" s="43"/>
      <c r="D172" s="61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s="49" customFormat="1">
      <c r="A173" s="43"/>
      <c r="B173" s="43"/>
      <c r="C173" s="43"/>
      <c r="D173" s="61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 s="49" customFormat="1">
      <c r="A174" s="43"/>
      <c r="B174" s="43"/>
      <c r="C174" s="43"/>
      <c r="D174" s="61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1:15" s="49" customFormat="1">
      <c r="A175" s="43"/>
      <c r="B175" s="43"/>
      <c r="C175" s="43"/>
      <c r="D175" s="61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s="49" customFormat="1">
      <c r="A176" s="43"/>
      <c r="B176" s="43"/>
      <c r="C176" s="43"/>
      <c r="D176" s="61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1:15" s="49" customFormat="1">
      <c r="A177" s="43"/>
      <c r="B177" s="43"/>
      <c r="C177" s="43"/>
      <c r="D177" s="61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s="49" customFormat="1">
      <c r="A178" s="43"/>
      <c r="B178" s="43"/>
      <c r="C178" s="43"/>
      <c r="D178" s="61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  <row r="179" spans="1:15" s="49" customFormat="1">
      <c r="A179" s="43"/>
      <c r="B179" s="43"/>
      <c r="C179" s="43"/>
      <c r="D179" s="61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</row>
    <row r="180" spans="1:15" s="49" customFormat="1">
      <c r="A180" s="43"/>
      <c r="B180" s="43"/>
      <c r="C180" s="43"/>
      <c r="D180" s="61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</row>
    <row r="181" spans="1:15" s="49" customFormat="1">
      <c r="A181" s="43"/>
      <c r="B181" s="43"/>
      <c r="C181" s="43"/>
      <c r="D181" s="61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</row>
    <row r="182" spans="1:15" s="49" customFormat="1">
      <c r="A182" s="43"/>
      <c r="B182" s="43"/>
      <c r="C182" s="43"/>
      <c r="D182" s="61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</row>
    <row r="183" spans="1:15" s="49" customFormat="1">
      <c r="A183" s="43"/>
      <c r="B183" s="43"/>
      <c r="C183" s="43"/>
      <c r="D183" s="61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1:15" s="49" customFormat="1">
      <c r="A184" s="43"/>
      <c r="B184" s="43"/>
      <c r="C184" s="43"/>
      <c r="D184" s="61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1:15" s="49" customFormat="1">
      <c r="A185" s="43"/>
      <c r="B185" s="43"/>
      <c r="C185" s="43"/>
      <c r="D185" s="61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</row>
    <row r="186" spans="1:15" s="49" customFormat="1">
      <c r="A186" s="43"/>
      <c r="B186" s="43"/>
      <c r="C186" s="43"/>
      <c r="D186" s="61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</row>
    <row r="187" spans="1:15" s="49" customFormat="1">
      <c r="A187" s="43"/>
      <c r="B187" s="43"/>
      <c r="C187" s="43"/>
      <c r="D187" s="61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</row>
    <row r="188" spans="1:15" s="49" customFormat="1">
      <c r="A188" s="43"/>
      <c r="B188" s="43"/>
      <c r="C188" s="43"/>
      <c r="D188" s="61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</row>
    <row r="189" spans="1:15" s="49" customFormat="1">
      <c r="A189" s="43"/>
      <c r="B189" s="43"/>
      <c r="C189" s="43"/>
      <c r="D189" s="61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</row>
    <row r="190" spans="1:15" s="49" customFormat="1">
      <c r="A190" s="43"/>
      <c r="B190" s="43"/>
      <c r="C190" s="43"/>
      <c r="D190" s="61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</row>
    <row r="191" spans="1:15" s="49" customFormat="1">
      <c r="A191" s="43"/>
      <c r="B191" s="43"/>
      <c r="C191" s="43"/>
      <c r="D191" s="61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</row>
    <row r="192" spans="1:15" s="49" customFormat="1">
      <c r="A192" s="43"/>
      <c r="B192" s="43"/>
      <c r="C192" s="43"/>
      <c r="D192" s="61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</row>
    <row r="193" spans="1:15" s="49" customFormat="1">
      <c r="A193" s="43"/>
      <c r="B193" s="43"/>
      <c r="C193" s="43"/>
      <c r="D193" s="61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1:15" s="49" customFormat="1">
      <c r="A194" s="43"/>
      <c r="B194" s="43"/>
      <c r="C194" s="43"/>
      <c r="D194" s="61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</row>
    <row r="195" spans="1:15" s="49" customFormat="1">
      <c r="A195" s="43"/>
      <c r="B195" s="43"/>
      <c r="C195" s="43"/>
      <c r="D195" s="61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</row>
    <row r="196" spans="1:15" s="49" customFormat="1">
      <c r="A196" s="43"/>
      <c r="B196" s="43"/>
      <c r="C196" s="43"/>
      <c r="D196" s="61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</row>
    <row r="197" spans="1:15" s="49" customFormat="1">
      <c r="A197" s="43"/>
      <c r="B197" s="43"/>
      <c r="C197" s="43"/>
      <c r="D197" s="61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</row>
    <row r="198" spans="1:15" s="49" customFormat="1">
      <c r="A198" s="43"/>
      <c r="B198" s="43"/>
      <c r="C198" s="43"/>
      <c r="D198" s="61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</row>
    <row r="199" spans="1:15" s="49" customFormat="1">
      <c r="A199" s="43"/>
      <c r="B199" s="43"/>
      <c r="C199" s="43"/>
      <c r="D199" s="61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</row>
    <row r="200" spans="1:15" s="49" customFormat="1">
      <c r="A200" s="43"/>
      <c r="B200" s="43"/>
      <c r="C200" s="43"/>
      <c r="D200" s="61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1:15" s="49" customFormat="1">
      <c r="A201" s="43"/>
      <c r="B201" s="43"/>
      <c r="C201" s="43"/>
      <c r="D201" s="61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</row>
    <row r="202" spans="1:15" s="49" customFormat="1">
      <c r="A202" s="43"/>
      <c r="B202" s="43"/>
      <c r="C202" s="43"/>
      <c r="D202" s="61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</row>
    <row r="203" spans="1:15" s="49" customFormat="1">
      <c r="A203" s="43"/>
      <c r="B203" s="43"/>
      <c r="C203" s="43"/>
      <c r="D203" s="61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</row>
    <row r="204" spans="1:15" s="49" customFormat="1">
      <c r="A204" s="43"/>
      <c r="B204" s="43"/>
      <c r="C204" s="43"/>
      <c r="D204" s="61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</row>
    <row r="205" spans="1:15" s="49" customFormat="1">
      <c r="A205" s="43"/>
      <c r="B205" s="43"/>
      <c r="C205" s="43"/>
      <c r="D205" s="61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</row>
    <row r="206" spans="1:15" s="49" customFormat="1">
      <c r="A206" s="43"/>
      <c r="B206" s="43"/>
      <c r="C206" s="43"/>
      <c r="D206" s="61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</row>
    <row r="207" spans="1:15" s="49" customFormat="1">
      <c r="A207" s="43"/>
      <c r="B207" s="43"/>
      <c r="C207" s="43"/>
      <c r="D207" s="61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</row>
    <row r="208" spans="1:15" s="49" customFormat="1">
      <c r="A208" s="43"/>
      <c r="B208" s="43"/>
      <c r="C208" s="43"/>
      <c r="D208" s="61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</row>
    <row r="209" spans="1:15" s="49" customFormat="1">
      <c r="A209" s="43"/>
      <c r="B209" s="43"/>
      <c r="C209" s="43"/>
      <c r="D209" s="61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</row>
    <row r="210" spans="1:15" s="49" customFormat="1">
      <c r="A210" s="43"/>
      <c r="B210" s="43"/>
      <c r="C210" s="43"/>
      <c r="D210" s="61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</row>
    <row r="211" spans="1:15" s="49" customFormat="1">
      <c r="A211" s="43"/>
      <c r="B211" s="43"/>
      <c r="C211" s="43"/>
      <c r="D211" s="61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</row>
    <row r="212" spans="1:15" s="49" customFormat="1">
      <c r="A212" s="43"/>
      <c r="B212" s="43"/>
      <c r="C212" s="43"/>
      <c r="D212" s="61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</row>
    <row r="213" spans="1:15" s="49" customFormat="1">
      <c r="A213" s="43"/>
      <c r="B213" s="43"/>
      <c r="C213" s="43"/>
      <c r="D213" s="61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</row>
    <row r="214" spans="1:15" s="49" customFormat="1">
      <c r="A214" s="43"/>
      <c r="B214" s="43"/>
      <c r="C214" s="43"/>
      <c r="D214" s="61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</row>
    <row r="215" spans="1:15" s="49" customFormat="1">
      <c r="A215" s="43"/>
      <c r="B215" s="43"/>
      <c r="C215" s="43"/>
      <c r="D215" s="61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</row>
    <row r="216" spans="1:15" s="49" customFormat="1">
      <c r="A216" s="43"/>
      <c r="B216" s="43"/>
      <c r="C216" s="43"/>
      <c r="D216" s="61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</row>
    <row r="217" spans="1:15" s="49" customFormat="1">
      <c r="A217" s="43"/>
      <c r="B217" s="43"/>
      <c r="C217" s="43"/>
      <c r="D217" s="61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</row>
    <row r="218" spans="1:15" s="49" customFormat="1">
      <c r="A218" s="43"/>
      <c r="B218" s="43"/>
      <c r="C218" s="43"/>
      <c r="D218" s="61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</row>
    <row r="219" spans="1:15" s="49" customFormat="1">
      <c r="A219" s="43"/>
      <c r="B219" s="43"/>
      <c r="C219" s="43"/>
      <c r="D219" s="61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</row>
    <row r="220" spans="1:15" s="49" customFormat="1">
      <c r="A220" s="43"/>
      <c r="B220" s="43"/>
      <c r="C220" s="43"/>
      <c r="D220" s="61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</row>
  </sheetData>
  <mergeCells count="28">
    <mergeCell ref="E10:G10"/>
    <mergeCell ref="A53:A61"/>
    <mergeCell ref="B53:B61"/>
    <mergeCell ref="C53:C61"/>
    <mergeCell ref="A63:M63"/>
    <mergeCell ref="A35:A43"/>
    <mergeCell ref="B35:B43"/>
    <mergeCell ref="C35:C43"/>
    <mergeCell ref="A44:A52"/>
    <mergeCell ref="B44:B52"/>
    <mergeCell ref="C44:C52"/>
    <mergeCell ref="A17:A25"/>
    <mergeCell ref="B17:B25"/>
    <mergeCell ref="C17:C25"/>
    <mergeCell ref="A26:A34"/>
    <mergeCell ref="B26:B34"/>
    <mergeCell ref="C26:C34"/>
    <mergeCell ref="A12:C12"/>
    <mergeCell ref="A13:M13"/>
    <mergeCell ref="A15:B15"/>
    <mergeCell ref="C15:C16"/>
    <mergeCell ref="D15:D16"/>
    <mergeCell ref="E15:N15"/>
    <mergeCell ref="L1:N1"/>
    <mergeCell ref="L2:N3"/>
    <mergeCell ref="L5:N5"/>
    <mergeCell ref="L6:N6"/>
    <mergeCell ref="A8:M8"/>
  </mergeCells>
  <printOptions horizontalCentered="1"/>
  <pageMargins left="0.15748031496062992" right="0.15748031496062992" top="0.11811023622047245" bottom="3.937007874015748E-2" header="0.27559055118110237" footer="0.15748031496062992"/>
  <pageSetup paperSize="9" scale="47" fitToHeight="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1 целев показ</vt:lpstr>
      <vt:lpstr>3 меры соцподдержки</vt:lpstr>
      <vt:lpstr>4 госзадание</vt:lpstr>
      <vt:lpstr>5 ресурсн обеспечен  </vt:lpstr>
      <vt:lpstr>6 оценка ресурс обесп </vt:lpstr>
      <vt:lpstr>'1 целев показ'!Заголовки_для_печати</vt:lpstr>
      <vt:lpstr>'3 меры соцподдержки'!Заголовки_для_печати</vt:lpstr>
      <vt:lpstr>'4 госзадание'!Заголовки_для_печати</vt:lpstr>
      <vt:lpstr>'5 ресурсн обеспечен  '!Заголовки_для_печати</vt:lpstr>
      <vt:lpstr>'6 оценка ресурс обесп '!Заголовки_для_печати</vt:lpstr>
      <vt:lpstr>'1 целев показ'!Область_печати</vt:lpstr>
      <vt:lpstr>'3 меры соцподдержки'!Область_печати</vt:lpstr>
      <vt:lpstr>'4 госзадание'!Область_печати</vt:lpstr>
      <vt:lpstr>'5 ресурсн обеспечен  '!Область_печати</vt:lpstr>
      <vt:lpstr>'6 оценка ресурс обесп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2021-09-17T07:45:03Z</cp:lastPrinted>
  <dcterms:created xsi:type="dcterms:W3CDTF">2020-10-15T11:39:27Z</dcterms:created>
  <dcterms:modified xsi:type="dcterms:W3CDTF">2021-09-17T10:51:47Z</dcterms:modified>
</cp:coreProperties>
</file>