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35" windowWidth="2415" windowHeight="1185" tabRatio="722" activeTab="4"/>
  </bookViews>
  <sheets>
    <sheet name="форма 1" sheetId="1" r:id="rId1"/>
    <sheet name="форма 2" sheetId="2" r:id="rId2"/>
    <sheet name="форма 3" sheetId="3" r:id="rId3"/>
    <sheet name="форма 4" sheetId="4" r:id="rId4"/>
    <sheet name="форма 5" sheetId="5" r:id="rId5"/>
    <sheet name="форма 6" sheetId="6" r:id="rId6"/>
  </sheets>
  <definedNames>
    <definedName name="_GoBack" localSheetId="2">'форма 3'!#REF!</definedName>
    <definedName name="_xlnm.Print_Titles" localSheetId="1">'форма 2'!$19:$20</definedName>
    <definedName name="_xlnm.Print_Titles" localSheetId="2">'форма 3'!$18:$19</definedName>
    <definedName name="_xlnm.Print_Titles" localSheetId="4">'форма 5'!$22:$24</definedName>
    <definedName name="_xlnm.Print_Area" localSheetId="0">'форма 1'!$A$1:$P$149</definedName>
    <definedName name="_xlnm.Print_Area" localSheetId="1">'форма 2'!$A$1:$G$64</definedName>
    <definedName name="_xlnm.Print_Area" localSheetId="2">'форма 3'!$A$1:$J$147</definedName>
    <definedName name="_xlnm.Print_Area" localSheetId="3">'форма 4'!$A$1:$N$39</definedName>
    <definedName name="_xlnm.Print_Area" localSheetId="4">'форма 5'!$A$1:$J$52</definedName>
    <definedName name="_xlnm.Print_Area" localSheetId="5">'форма 6'!$A$1:$E$28</definedName>
  </definedNames>
  <calcPr calcId="125725"/>
</workbook>
</file>

<file path=xl/calcChain.xml><?xml version="1.0" encoding="utf-8"?>
<calcChain xmlns="http://schemas.openxmlformats.org/spreadsheetml/2006/main">
  <c r="H41" i="5"/>
  <c r="I41"/>
  <c r="H47" l="1"/>
  <c r="H49" l="1"/>
  <c r="H46"/>
  <c r="I46"/>
  <c r="I44"/>
  <c r="I42" l="1"/>
  <c r="H42"/>
  <c r="H44"/>
  <c r="E47" i="2" l="1"/>
  <c r="E23" s="1"/>
  <c r="E52"/>
  <c r="E28" s="1"/>
  <c r="E27"/>
  <c r="E26"/>
  <c r="E25"/>
  <c r="F27"/>
  <c r="F40"/>
  <c r="F52"/>
  <c r="F47"/>
  <c r="J47" s="1"/>
  <c r="N128" i="1" l="1"/>
  <c r="N104"/>
  <c r="N100"/>
  <c r="O25" l="1"/>
  <c r="P25"/>
  <c r="O26"/>
  <c r="P26"/>
  <c r="O27"/>
  <c r="P27"/>
  <c r="O28"/>
  <c r="P28"/>
  <c r="O29"/>
  <c r="P29"/>
  <c r="O30"/>
  <c r="P30"/>
  <c r="O31"/>
  <c r="P31"/>
  <c r="O32"/>
  <c r="P32"/>
  <c r="O33"/>
  <c r="P33"/>
  <c r="O34"/>
  <c r="P34"/>
  <c r="O35"/>
  <c r="P35"/>
  <c r="O36"/>
  <c r="P36"/>
  <c r="O37"/>
  <c r="P37"/>
  <c r="O38"/>
  <c r="P38"/>
  <c r="P39"/>
  <c r="O40"/>
  <c r="P40"/>
  <c r="O41"/>
  <c r="P41"/>
  <c r="O42"/>
  <c r="P42"/>
  <c r="O43"/>
  <c r="P43"/>
  <c r="P44"/>
  <c r="P45"/>
  <c r="P46"/>
  <c r="O48"/>
  <c r="P48"/>
  <c r="P50"/>
  <c r="P52"/>
  <c r="O54"/>
  <c r="P54"/>
  <c r="O55"/>
  <c r="P55"/>
  <c r="O56"/>
  <c r="P56"/>
  <c r="O57"/>
  <c r="P57"/>
  <c r="O58"/>
  <c r="P58"/>
  <c r="O59"/>
  <c r="P59"/>
  <c r="P60"/>
  <c r="O61"/>
  <c r="P61"/>
  <c r="O62"/>
  <c r="P62"/>
  <c r="O63"/>
  <c r="P63"/>
  <c r="O64"/>
  <c r="P64"/>
  <c r="O65"/>
  <c r="P65"/>
  <c r="O69"/>
  <c r="P69"/>
  <c r="O70"/>
  <c r="P70"/>
  <c r="O71"/>
  <c r="P71"/>
  <c r="O72"/>
  <c r="P72"/>
  <c r="P73"/>
  <c r="O74"/>
  <c r="P74"/>
  <c r="O75"/>
  <c r="P75"/>
  <c r="O76"/>
  <c r="P76"/>
  <c r="O77"/>
  <c r="P77"/>
  <c r="O78"/>
  <c r="P78"/>
  <c r="O80"/>
  <c r="P80"/>
  <c r="O81"/>
  <c r="P81"/>
  <c r="O83"/>
  <c r="P83"/>
  <c r="O85"/>
  <c r="P85"/>
  <c r="O86"/>
  <c r="P86"/>
  <c r="O88"/>
  <c r="P88"/>
  <c r="O89"/>
  <c r="P89"/>
  <c r="P90"/>
  <c r="O91"/>
  <c r="P91"/>
  <c r="O93"/>
  <c r="P93"/>
  <c r="O94"/>
  <c r="P94"/>
  <c r="O95"/>
  <c r="P95"/>
  <c r="O96"/>
  <c r="P96"/>
  <c r="O99"/>
  <c r="P99"/>
  <c r="O101"/>
  <c r="P101"/>
  <c r="O103"/>
  <c r="P103"/>
  <c r="O105"/>
  <c r="P105"/>
  <c r="P107"/>
  <c r="O110"/>
  <c r="P110"/>
  <c r="O112"/>
  <c r="P112"/>
  <c r="P113"/>
  <c r="P115"/>
  <c r="P116"/>
  <c r="P117"/>
  <c r="P119"/>
  <c r="P120"/>
  <c r="P121"/>
  <c r="P123"/>
  <c r="P125"/>
  <c r="O127"/>
  <c r="P127"/>
  <c r="O129"/>
  <c r="P129"/>
  <c r="P130"/>
  <c r="O132"/>
  <c r="P132"/>
  <c r="O135"/>
  <c r="P135"/>
  <c r="O137"/>
  <c r="P137"/>
  <c r="O139"/>
  <c r="P139"/>
  <c r="O141"/>
  <c r="P141"/>
  <c r="O142"/>
  <c r="P142"/>
  <c r="O144"/>
  <c r="P144"/>
  <c r="L111"/>
  <c r="N109"/>
  <c r="N102"/>
  <c r="N98"/>
  <c r="N114"/>
  <c r="N118"/>
  <c r="N122"/>
  <c r="N124"/>
  <c r="M124"/>
  <c r="M122"/>
  <c r="M118"/>
  <c r="M114"/>
  <c r="L126"/>
  <c r="M126"/>
  <c r="N24"/>
  <c r="M111" l="1"/>
  <c r="P118"/>
  <c r="P124"/>
  <c r="N111"/>
  <c r="O111" s="1"/>
  <c r="P122"/>
  <c r="P114"/>
  <c r="M143"/>
  <c r="N143"/>
  <c r="M140"/>
  <c r="N140"/>
  <c r="M138"/>
  <c r="N138"/>
  <c r="M136"/>
  <c r="N136"/>
  <c r="M134"/>
  <c r="N134"/>
  <c r="M131"/>
  <c r="N131"/>
  <c r="M128"/>
  <c r="P128" s="1"/>
  <c r="N126"/>
  <c r="M109"/>
  <c r="P109" s="1"/>
  <c r="M104"/>
  <c r="P104" s="1"/>
  <c r="M102"/>
  <c r="P102" s="1"/>
  <c r="M100"/>
  <c r="P100" s="1"/>
  <c r="M98"/>
  <c r="M92"/>
  <c r="N92"/>
  <c r="M87"/>
  <c r="N87"/>
  <c r="M84"/>
  <c r="N84"/>
  <c r="M82"/>
  <c r="N82"/>
  <c r="M79"/>
  <c r="N79"/>
  <c r="M67"/>
  <c r="N67"/>
  <c r="M68"/>
  <c r="N68"/>
  <c r="M53"/>
  <c r="N53"/>
  <c r="M51"/>
  <c r="N51"/>
  <c r="M49"/>
  <c r="N49"/>
  <c r="M47"/>
  <c r="N47"/>
  <c r="M24"/>
  <c r="P24" s="1"/>
  <c r="N108"/>
  <c r="M108"/>
  <c r="M106" s="1"/>
  <c r="P53" l="1"/>
  <c r="P111"/>
  <c r="M97"/>
  <c r="P82"/>
  <c r="P131"/>
  <c r="P136"/>
  <c r="P140"/>
  <c r="P47"/>
  <c r="P68"/>
  <c r="P79"/>
  <c r="P92"/>
  <c r="P98"/>
  <c r="P51"/>
  <c r="M133"/>
  <c r="N106"/>
  <c r="P108"/>
  <c r="O108"/>
  <c r="F32" i="2"/>
  <c r="J32" s="1"/>
  <c r="P49" i="1"/>
  <c r="P126"/>
  <c r="O126"/>
  <c r="P134"/>
  <c r="P138"/>
  <c r="P143"/>
  <c r="N22"/>
  <c r="P87"/>
  <c r="P67"/>
  <c r="N66"/>
  <c r="F38" i="2" s="1"/>
  <c r="J38" s="1"/>
  <c r="P84" i="1"/>
  <c r="M66"/>
  <c r="N133"/>
  <c r="M22"/>
  <c r="F30" i="2" l="1"/>
  <c r="R23" i="1"/>
  <c r="P22"/>
  <c r="F54" i="2"/>
  <c r="R133" i="1"/>
  <c r="P133"/>
  <c r="P106"/>
  <c r="N97"/>
  <c r="N145" s="1"/>
  <c r="R145" s="1"/>
  <c r="M145"/>
  <c r="R66"/>
  <c r="P66"/>
  <c r="F46" i="2" l="1"/>
  <c r="P97" i="1"/>
  <c r="R97"/>
  <c r="P145"/>
  <c r="L143"/>
  <c r="O143" s="1"/>
  <c r="L140"/>
  <c r="O140" s="1"/>
  <c r="L138"/>
  <c r="O138" s="1"/>
  <c r="L136"/>
  <c r="O136" s="1"/>
  <c r="L134"/>
  <c r="O134" s="1"/>
  <c r="L131"/>
  <c r="O131" s="1"/>
  <c r="L128"/>
  <c r="O128" s="1"/>
  <c r="L109"/>
  <c r="O109" s="1"/>
  <c r="L107"/>
  <c r="L104"/>
  <c r="O104" s="1"/>
  <c r="L102"/>
  <c r="O102" s="1"/>
  <c r="L100"/>
  <c r="O100" s="1"/>
  <c r="L98"/>
  <c r="O98" s="1"/>
  <c r="L92"/>
  <c r="O92" s="1"/>
  <c r="L90"/>
  <c r="L84"/>
  <c r="O84" s="1"/>
  <c r="L82"/>
  <c r="O82" s="1"/>
  <c r="L79"/>
  <c r="O79" s="1"/>
  <c r="L73"/>
  <c r="L67"/>
  <c r="O67" s="1"/>
  <c r="L53"/>
  <c r="O53" s="1"/>
  <c r="L51"/>
  <c r="L49"/>
  <c r="L47"/>
  <c r="O47" s="1"/>
  <c r="L39"/>
  <c r="L24" l="1"/>
  <c r="O24" s="1"/>
  <c r="O39"/>
  <c r="L106"/>
  <c r="O106" s="1"/>
  <c r="O107"/>
  <c r="J46" i="2"/>
  <c r="F45"/>
  <c r="J45" s="1"/>
  <c r="L68" i="1"/>
  <c r="O68" s="1"/>
  <c r="E40" i="2"/>
  <c r="O73" i="1"/>
  <c r="L87"/>
  <c r="O87" s="1"/>
  <c r="O90"/>
  <c r="E32" i="2"/>
  <c r="L133" i="1"/>
  <c r="L97" l="1"/>
  <c r="L145" s="1"/>
  <c r="O145" s="1"/>
  <c r="L22"/>
  <c r="O22" s="1"/>
  <c r="L66"/>
  <c r="E38" i="2" s="1"/>
  <c r="E37" s="1"/>
  <c r="E54"/>
  <c r="E53" s="1"/>
  <c r="O133" i="1"/>
  <c r="E30" i="2"/>
  <c r="E24"/>
  <c r="M24" i="4"/>
  <c r="N24"/>
  <c r="M25"/>
  <c r="N25"/>
  <c r="M26"/>
  <c r="N26"/>
  <c r="M27"/>
  <c r="N27"/>
  <c r="M28"/>
  <c r="N28"/>
  <c r="M29"/>
  <c r="N29"/>
  <c r="M30"/>
  <c r="N30"/>
  <c r="M31"/>
  <c r="N31"/>
  <c r="M32"/>
  <c r="N32"/>
  <c r="M33"/>
  <c r="N33"/>
  <c r="M34"/>
  <c r="N34"/>
  <c r="M35"/>
  <c r="N35"/>
  <c r="M36"/>
  <c r="N36"/>
  <c r="N23"/>
  <c r="M23"/>
  <c r="O97" i="1" l="1"/>
  <c r="E46" i="2"/>
  <c r="E45" s="1"/>
  <c r="O66" i="1"/>
  <c r="E29" i="2"/>
  <c r="H38" i="5"/>
  <c r="E22" i="2" l="1"/>
  <c r="E21" s="1"/>
  <c r="I39" i="5"/>
  <c r="H39"/>
  <c r="I47" l="1"/>
  <c r="I40"/>
  <c r="I38"/>
  <c r="I37"/>
  <c r="I35"/>
  <c r="I34"/>
  <c r="I31"/>
  <c r="I32"/>
  <c r="I30"/>
  <c r="I27"/>
  <c r="I28"/>
  <c r="I26"/>
  <c r="H26"/>
  <c r="F24" i="2" l="1"/>
  <c r="H40" i="5" l="1"/>
  <c r="H37"/>
  <c r="H35"/>
  <c r="H34"/>
  <c r="H31"/>
  <c r="H32"/>
  <c r="H30"/>
  <c r="H27"/>
  <c r="H28"/>
  <c r="F53" i="2" l="1"/>
  <c r="G52" l="1"/>
  <c r="G40"/>
  <c r="F37" l="1"/>
  <c r="F29" l="1"/>
  <c r="F22"/>
  <c r="G32"/>
  <c r="F28" l="1"/>
  <c r="F26"/>
  <c r="F25"/>
  <c r="G24"/>
  <c r="F21" l="1"/>
  <c r="G28"/>
  <c r="F23"/>
  <c r="G29" l="1"/>
  <c r="G30"/>
  <c r="G37" l="1"/>
  <c r="G38"/>
  <c r="G53"/>
  <c r="G54"/>
  <c r="G45"/>
  <c r="G46"/>
  <c r="G21" l="1"/>
  <c r="G22"/>
</calcChain>
</file>

<file path=xl/sharedStrings.xml><?xml version="1.0" encoding="utf-8"?>
<sst xmlns="http://schemas.openxmlformats.org/spreadsheetml/2006/main" count="2183" uniqueCount="634">
  <si>
    <t>Форма 1</t>
  </si>
  <si>
    <t xml:space="preserve">           Отчет об использовании бюджетных ассигнований бюджета</t>
  </si>
  <si>
    <t xml:space="preserve">       Удмуртской Республики на реализацию государственной программы</t>
  </si>
  <si>
    <t>Код аналитической программной классификации</t>
  </si>
  <si>
    <t>Наименование государственной программы, подпрограммы, основного мероприятия, мероприятия</t>
  </si>
  <si>
    <t>Ответственный исполнитель, соисполнитель</t>
  </si>
  <si>
    <t>Код бюджетной классификации</t>
  </si>
  <si>
    <t>Расходы бюджета Удмуртской Республики, тыс. рублей</t>
  </si>
  <si>
    <t>Кассовые расходы, в %</t>
  </si>
  <si>
    <t>ГП</t>
  </si>
  <si>
    <t>Пп</t>
  </si>
  <si>
    <t>ОМ</t>
  </si>
  <si>
    <t>М</t>
  </si>
  <si>
    <t>Код главы</t>
  </si>
  <si>
    <t>Рз</t>
  </si>
  <si>
    <t>Пр</t>
  </si>
  <si>
    <t>ЦС</t>
  </si>
  <si>
    <t>ВР</t>
  </si>
  <si>
    <t>сводная бюджетная роспись, план на 1 января отчетного года</t>
  </si>
  <si>
    <t>сводная бюджетная роспись на 31 декабря отчетного года</t>
  </si>
  <si>
    <t>кассовое исполнение на 31 декабря отчетного года</t>
  </si>
  <si>
    <t>к плану на 1 января отчетного года</t>
  </si>
  <si>
    <t>к плану на 31 декабря отчетного года</t>
  </si>
  <si>
    <t>всего</t>
  </si>
  <si>
    <t>Форма 2</t>
  </si>
  <si>
    <t xml:space="preserve">         Отчет о расходах на реализацию государственной программы</t>
  </si>
  <si>
    <t xml:space="preserve">                  за счет всех источников финансирования</t>
  </si>
  <si>
    <t>Наименование государственной программы, подпрограммы</t>
  </si>
  <si>
    <t>Источник финансирования</t>
  </si>
  <si>
    <t>Оценка расходов, тыс. рублей</t>
  </si>
  <si>
    <t>Отношение фактических расходов к оценке расходов, %</t>
  </si>
  <si>
    <t>Фактические расходы на отчетную дату</t>
  </si>
  <si>
    <t>бюджет Удмуртской Республики, в том числе:</t>
  </si>
  <si>
    <t>субсидии из федерального бюджета</t>
  </si>
  <si>
    <t>субвенции из федерального бюджета</t>
  </si>
  <si>
    <t>субсидии и субвенции из федерального бюджета, планируемые к получению</t>
  </si>
  <si>
    <t>Территориальный фонд обязательного медицинского страхования Удмуртской Республики</t>
  </si>
  <si>
    <t>бюджеты муниципальных образований Удмуртской Республики</t>
  </si>
  <si>
    <t>иные источники</t>
  </si>
  <si>
    <t>Форма 3</t>
  </si>
  <si>
    <t xml:space="preserve">     Отчет о выполнении основных мероприятий государственной программы</t>
  </si>
  <si>
    <t>Наименование подпрограммы, основного мероприятия, мероприятия</t>
  </si>
  <si>
    <t>Ответственный исполнитель, соисполнители подпрограммы, основного мероприятия, мероприятия</t>
  </si>
  <si>
    <t>Достигнутый результат, целевой показатель (индикатор)</t>
  </si>
  <si>
    <t>Проблемы, возникшие в ходе реализации мероприятия</t>
  </si>
  <si>
    <t>Форма 4</t>
  </si>
  <si>
    <t xml:space="preserve">      Отчет о выполнении сводных показателей государственных заданий</t>
  </si>
  <si>
    <t xml:space="preserve">    на оказание государственных услуг, выполнение государственных работ</t>
  </si>
  <si>
    <t xml:space="preserve">            государственными учреждениями Удмуртской Республики</t>
  </si>
  <si>
    <t xml:space="preserve">                       по государственной программе</t>
  </si>
  <si>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</si>
  <si>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</si>
  <si>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</si>
  <si>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</si>
  <si>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</si>
  <si>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план</t>
  </si>
  <si>
    <t>факт</t>
  </si>
  <si>
    <t>сводная бюджетная роспись на 1 января отчетного года</t>
  </si>
  <si>
    <t>кассовое исполнение</t>
  </si>
  <si>
    <t>к плану на отчетную дату</t>
  </si>
  <si>
    <t>Форма 5</t>
  </si>
  <si>
    <t xml:space="preserve">      Отчет о достигнутых значениях целевых показателей (индикаторов)</t>
  </si>
  <si>
    <t xml:space="preserve">                         государственной программы</t>
  </si>
  <si>
    <t>N п/п</t>
  </si>
  <si>
    <t>Наименование целевого показателя (индикатора)</t>
  </si>
  <si>
    <t>Единица измерения</t>
  </si>
  <si>
    <t>Значения целевых показателей (индикаторов)</t>
  </si>
  <si>
    <t>абсолютное отклонение</t>
  </si>
  <si>
    <t>относительное отклонение, %</t>
  </si>
  <si>
    <t>Обоснование отклонений значений целевого показателя (индикатора) на конец отчетного периода</t>
  </si>
  <si>
    <t>план на текущий год</t>
  </si>
  <si>
    <t>значение на конец отчетного года</t>
  </si>
  <si>
    <t>Форма 6</t>
  </si>
  <si>
    <t xml:space="preserve">        Сведения о внесенных в государственную программу изменениях</t>
  </si>
  <si>
    <t>Вид нормативного правового акта</t>
  </si>
  <si>
    <t>Дата принятия</t>
  </si>
  <si>
    <t>Номер</t>
  </si>
  <si>
    <t>Суть изменений (краткое изложение)</t>
  </si>
  <si>
    <t xml:space="preserve">                                            </t>
  </si>
  <si>
    <t>07</t>
  </si>
  <si>
    <t>01</t>
  </si>
  <si>
    <t>02</t>
  </si>
  <si>
    <t>03</t>
  </si>
  <si>
    <t>04</t>
  </si>
  <si>
    <t xml:space="preserve">                                 (указать наименование государственной программы)</t>
  </si>
  <si>
    <t>Субсидии отдельным общественным организациям и иным некоммерческим объединениям на реализацию функций в области социальной политики</t>
  </si>
  <si>
    <t xml:space="preserve">ежемесячное пособие на ребенка </t>
  </si>
  <si>
    <t>Удовлетворение  потребности в перевозке несовершеннолетних, самовольно покинувших свой дом, на 100%</t>
  </si>
  <si>
    <t>1</t>
  </si>
  <si>
    <t>06</t>
  </si>
  <si>
    <t>05</t>
  </si>
  <si>
    <t>08</t>
  </si>
  <si>
    <t>09</t>
  </si>
  <si>
    <t>человек</t>
  </si>
  <si>
    <t>%</t>
  </si>
  <si>
    <t xml:space="preserve">Подпрограмма 1 «Развитие мер социальной поддержки отдельных категорий граждан» </t>
  </si>
  <si>
    <t>тыс. человек</t>
  </si>
  <si>
    <t>Обеспеченность стационарными учреждениями социального обслуживания</t>
  </si>
  <si>
    <t>мест на 10 тыс. жителей</t>
  </si>
  <si>
    <t>не менее 90,0</t>
  </si>
  <si>
    <t>10</t>
  </si>
  <si>
    <t>Уплата налога на имущество организаций и земельного налога</t>
  </si>
  <si>
    <t>Денежная компенсация расходов по оплате жилых помещений и коммунальных услуг (отопление, освещение) работникам государственных учреждений Удмуртской Республики, проживающим и работающим в сельских населенных пунктах, рабочих поселках и поселках городского типа</t>
  </si>
  <si>
    <t>Привлечение кадрового потенциала в сельские населенные пункты, рабочие поселки и поселки городского типа путем выплаты денежной компенсации расходов по оплате жилых помещений и коммунальных услуг (отопление, освещение) работникам государственных учреждений Удмуртской Республики</t>
  </si>
  <si>
    <t>12</t>
  </si>
  <si>
    <t>13</t>
  </si>
  <si>
    <t>14</t>
  </si>
  <si>
    <t>15</t>
  </si>
  <si>
    <t>____________________________________</t>
  </si>
  <si>
    <t>Доля граждан,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 социального обслуживания населения</t>
  </si>
  <si>
    <t>____________________________________________________________________________________</t>
  </si>
  <si>
    <t>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t>
  </si>
  <si>
    <t xml:space="preserve">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t>
  </si>
  <si>
    <t xml:space="preserve">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t>
  </si>
  <si>
    <t>Удельный вес детей-инвалидов, получивших социальные услуги в учреждениях социального обслуживания, в общей численности детей-инвалидов</t>
  </si>
  <si>
    <t>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t>
  </si>
  <si>
    <t>Удельный вес проведенных Министерством контрольных мероприятий (ревизий и проверок) использования ресурсного обеспечения государственной программы к числу запланированных</t>
  </si>
  <si>
    <t>Срок выполнения</t>
  </si>
  <si>
    <t>Ожидаемый непосредственный результат</t>
  </si>
  <si>
    <t xml:space="preserve">Развитие мер социальной поддержки отдельных категорий граждан </t>
  </si>
  <si>
    <t>В течение года</t>
  </si>
  <si>
    <t xml:space="preserve">Предоставление государственной социальной помощи:  </t>
  </si>
  <si>
    <t>Единовременное пособие при рождении ребенка получают 3,4 тыс. человек в год</t>
  </si>
  <si>
    <t xml:space="preserve">Модернизация и развитие социального обслуживания населения </t>
  </si>
  <si>
    <r>
      <t xml:space="preserve">                 по состоянию на </t>
    </r>
    <r>
      <rPr>
        <b/>
        <u/>
        <sz val="10"/>
        <color theme="1"/>
        <rFont val="Times New Roman"/>
        <family val="1"/>
        <charset val="204"/>
      </rPr>
      <t xml:space="preserve"> 01.01.2016.</t>
    </r>
  </si>
  <si>
    <r>
      <t xml:space="preserve">    Наименование государственной программы  </t>
    </r>
    <r>
      <rPr>
        <b/>
        <u/>
        <sz val="10"/>
        <color theme="1"/>
        <rFont val="Times New Roman"/>
        <family val="1"/>
        <charset val="204"/>
      </rPr>
      <t>«Социальная поддержка граждан»</t>
    </r>
  </si>
  <si>
    <t xml:space="preserve">Приложение </t>
  </si>
  <si>
    <t>к письму Министерства социальной, семейной</t>
  </si>
  <si>
    <t>и демографический политики Удмуртской Республики</t>
  </si>
  <si>
    <t>Удмуртской Республики</t>
  </si>
  <si>
    <t xml:space="preserve">Государственная программа «Социальная поддержка граждан»  </t>
  </si>
  <si>
    <t>30</t>
  </si>
  <si>
    <t>00</t>
  </si>
  <si>
    <t>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t>
  </si>
  <si>
    <t xml:space="preserve">Подпрограмма 2  «Реализация демографической и семейной политики, совершенствование социальной поддержки семей с детьми» </t>
  </si>
  <si>
    <t>Cуммарный коэффициент рождаемости</t>
  </si>
  <si>
    <t>единиц</t>
  </si>
  <si>
    <t>Удельный вес детей, находящихся в социально опасном положении, в общей численности детского населения Удмуртской Республики</t>
  </si>
  <si>
    <t xml:space="preserve">Подпрограмма 3  «Модернизация и развитие социального обслуживания населения» </t>
  </si>
  <si>
    <t>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t>
  </si>
  <si>
    <t xml:space="preserve">Подпрограмма 4  «Создание условий для реализации государственной программы» </t>
  </si>
  <si>
    <t>Доля государственных услуг, предоставляемых по принципу «одного окна» в многофункциональных центрах предоставления государственных и муниципальных услуг, от числа государственных услуг, включенных в перечень государственных услуг, утвержденный постановлением Правительства Удмуртской Республики от 4 марта 2013 года №97</t>
  </si>
  <si>
    <t>Доля заявителей, удовлетворенных качеством предоставления государственных услуг исполнительным органом государственной власти Удмуртской Республики, от общего числа заявителей, обратившихся за получением государственных услуг</t>
  </si>
  <si>
    <t>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t>
  </si>
  <si>
    <t>минут</t>
  </si>
  <si>
    <t>Прирост инвестиций в основной капитал без учета бюджетных средств</t>
  </si>
  <si>
    <t>%  от предыдущего года</t>
  </si>
  <si>
    <t>не более 15</t>
  </si>
  <si>
    <r>
      <t xml:space="preserve">    Наименование государственной программы  </t>
    </r>
    <r>
      <rPr>
        <b/>
        <u/>
        <sz val="10"/>
        <color theme="1"/>
        <rFont val="Times New Roman"/>
        <family val="1"/>
        <charset val="204"/>
      </rPr>
      <t xml:space="preserve"> «Социальная поддержка граждан»</t>
    </r>
  </si>
  <si>
    <r>
      <t xml:space="preserve">    Ответственный исполнитель</t>
    </r>
    <r>
      <rPr>
        <b/>
        <u/>
        <sz val="10"/>
        <color theme="1"/>
        <rFont val="Times New Roman"/>
        <family val="1"/>
        <charset val="204"/>
      </rPr>
      <t xml:space="preserve"> Министерство социальной, семейной и демографической политики Удмуртской Республики </t>
    </r>
  </si>
  <si>
    <r>
      <t>Ответственный исполнитель</t>
    </r>
    <r>
      <rPr>
        <b/>
        <u/>
        <sz val="10"/>
        <color theme="1"/>
        <rFont val="Times New Roman"/>
        <family val="1"/>
        <charset val="204"/>
      </rPr>
      <t xml:space="preserve"> Министерство социальной, семейной и демографической политики Удмуртской Республики </t>
    </r>
  </si>
  <si>
    <r>
      <t xml:space="preserve">    Ответственный исполнитель</t>
    </r>
    <r>
      <rPr>
        <b/>
        <u/>
        <sz val="10"/>
        <rFont val="Times New Roman"/>
        <family val="1"/>
        <charset val="204"/>
      </rPr>
      <t xml:space="preserve"> Министерство социальной, семейной и демографической политики Удмуртской Республики </t>
    </r>
  </si>
  <si>
    <r>
      <t xml:space="preserve">    Ответственный исполнитель</t>
    </r>
    <r>
      <rPr>
        <b/>
        <u/>
        <sz val="12"/>
        <color theme="1"/>
        <rFont val="Times New Roman"/>
        <family val="1"/>
        <charset val="204"/>
      </rPr>
      <t xml:space="preserve"> Министерство социальной, семейной и демографической политики Удмуртской Республики </t>
    </r>
  </si>
  <si>
    <r>
      <t xml:space="preserve">    Наименование государственной программы </t>
    </r>
    <r>
      <rPr>
        <b/>
        <u/>
        <sz val="10"/>
        <rFont val="Times New Roman"/>
        <family val="1"/>
        <charset val="204"/>
      </rPr>
      <t xml:space="preserve"> «Социальная поддержка граждан»</t>
    </r>
  </si>
  <si>
    <r>
      <t xml:space="preserve">    Наименование государственной программы  </t>
    </r>
    <r>
      <rPr>
        <b/>
        <u/>
        <sz val="12"/>
        <color theme="1"/>
        <rFont val="Times New Roman"/>
        <family val="1"/>
        <charset val="204"/>
      </rPr>
      <t>«Социальная поддержка граждан»</t>
    </r>
  </si>
  <si>
    <t>Министерство социальной, семейной и демографической политики Удмуртской Республики</t>
  </si>
  <si>
    <t>Министерство здравоохранения Удмуртской Республики</t>
  </si>
  <si>
    <t>Агентство печати и массовых коммуникаций Удмуртской Республики</t>
  </si>
  <si>
    <t>Министерство образования и науки Удмуртской Республики</t>
  </si>
  <si>
    <t xml:space="preserve"> Реализация демографической и семейной политики, совершенствование социальной поддержки семей с детьми</t>
  </si>
  <si>
    <t>Субсидия автономному учреждению на финансовое обеспечение государственного задания на оказание государственной услуги «Обеспечение оздоровления и отдыха детей»</t>
  </si>
  <si>
    <t>3</t>
  </si>
  <si>
    <t>Чествование ветеранов Великой Отечественной войны в связи с традиционно считающимися юбилейными днями рождения, начиная с 90-летия</t>
  </si>
  <si>
    <t>Создание условий для реализации государственной программы</t>
  </si>
  <si>
    <t xml:space="preserve">«Социальная поддержка граждан» </t>
  </si>
  <si>
    <t>субсии из федерального бюджета</t>
  </si>
  <si>
    <t xml:space="preserve">«Развитие мер социальной поддержки отдельных категорий граждан» </t>
  </si>
  <si>
    <t xml:space="preserve">«Реализация демографической и семейной политики, совершенствование социальной поддержки семей с детьми» </t>
  </si>
  <si>
    <t>«Модернизация и развитие социального обслуживания населения»</t>
  </si>
  <si>
    <t xml:space="preserve">«Создание условий для реализации государственной программы» </t>
  </si>
  <si>
    <t>Единовременная денежная выплата супружеским парам, отмечающим 50-, 55-, 60-, 65-, 70-, 75-летие совместной жизни, предоставляется в размере 3448 рублей (более 1500 супружеских пар в год)</t>
  </si>
  <si>
    <t xml:space="preserve">Ежемесячное пособие при возникновении поствакцинальных осложнений выплачивается 9 гражданам в год       </t>
  </si>
  <si>
    <t>Инвалидам выплачиваются компенсации страховых премий по договорам ОСАГО по факту обращения</t>
  </si>
  <si>
    <t>Ежегодно техническими средствами реабилитации  и протезно-ортопедическими изделиями обеспечивается 20,0 тыс. инвалидов и отдельных категорий граждан из числа ветеранов</t>
  </si>
  <si>
    <t xml:space="preserve">Повышение участия некоммерческих общественных организаций в реализации социальной политики государства, развитие некоммерческого партнерства
</t>
  </si>
  <si>
    <t xml:space="preserve">Единовременное денежное вознаграждение в размере 15,0 тыс.рублей в год выплачивается 70 женщинам-матерям, награжденным знаком отличия «Материнская слава» </t>
  </si>
  <si>
    <t>Материальное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и воспитывающихся в подведомственных учреждениях</t>
  </si>
  <si>
    <t>Материальное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Сарапульском колледже для инвалидов</t>
  </si>
  <si>
    <t xml:space="preserve">Материальная поддержка учащихся Сарапульского колледжа для инвалидов </t>
  </si>
  <si>
    <t xml:space="preserve">Обеспечение укрепления материально-технической базы и улучшения условий проживания в стационарных и полустационарных учреждениях социального обслуживания Удмуртской Республики в соответствии с санитарно-гигиеническими нормами и требованиями пожарной безопасности </t>
  </si>
  <si>
    <t>11</t>
  </si>
  <si>
    <t>Организация льготной подписки и доставки газеты для пожилых людей</t>
  </si>
  <si>
    <t xml:space="preserve">Организация надежной системы по обеспечению противопожарной защиты зданий и помещений учреждений социальной защиты населения; снижение рисков возникновения пожаров, аварийных      ситуаций, травматизма и гибели людей, предотвращение материального ущерба. Приведение зданий и сооружений к действующим требованиям  пожарной безопасности </t>
  </si>
  <si>
    <t>Обеспечение реализации государственной программы - организация и совершенствование работы с гражданами по предоставлению мер социальной поддержки, повышению адресности, внедрение единой автоматизированной системы учета предоставляемых выплат, компенсаций, пособий,предоставление государственных услуг населению</t>
  </si>
  <si>
    <t>612,
622</t>
  </si>
  <si>
    <t xml:space="preserve">Министерство здравоохранения Удмуртской Республики
</t>
  </si>
  <si>
    <t>16</t>
  </si>
  <si>
    <t>17</t>
  </si>
  <si>
    <t>Ежегодное пособие на приобретение учебной литературы и письменных принадлежностей в размере трехмесячной стипендии</t>
  </si>
  <si>
    <t>42 инвалида получили компенсацию страховых премий по договарам ОСАГО.</t>
  </si>
  <si>
    <t>Меры социальной поддержки получили  4,2 тыс. граждан, награжденных знаком «Почетный донор».</t>
  </si>
  <si>
    <t>Прозрачность деятельности Министерства,  территориальных органов и подведомственных учреждени обеспечена путем размещения информации, своевременности обновления о финансовой деятельности Министерства в сети «Интернет».</t>
  </si>
  <si>
    <t>Созданы условия для реализации полномочий территориальных органов Министерства</t>
  </si>
  <si>
    <t>Естественная убыль населения</t>
  </si>
  <si>
    <t>Ежемесячное пособие по уходу за ребенком получили 14,1 тыс. человек</t>
  </si>
  <si>
    <t>Единовременное пособие при рождении ребенка получили 3,3 тыс.человек</t>
  </si>
  <si>
    <t>Обращений на получение пособий не поступало</t>
  </si>
  <si>
    <t xml:space="preserve">Единовременное денежное вознаграждение получили 68 женщин-матерей, награжденных знаком отличия "Материнская слава" </t>
  </si>
  <si>
    <t>Заявки на перевозку отсутствовали</t>
  </si>
  <si>
    <t>Компенсация расходов произведена в полном объеме</t>
  </si>
  <si>
    <t xml:space="preserve">Здания и сооружения 34 бюджетных учреждений приведены к действующим требованиям  пожарной безопасности </t>
  </si>
  <si>
    <t>________________</t>
  </si>
  <si>
    <t>от «___»____________2017 года №_________</t>
  </si>
  <si>
    <r>
      <t xml:space="preserve">                 по состоянию на </t>
    </r>
    <r>
      <rPr>
        <b/>
        <u/>
        <sz val="10"/>
        <color theme="1"/>
        <rFont val="Times New Roman"/>
        <family val="1"/>
        <charset val="204"/>
      </rPr>
      <t xml:space="preserve"> 01.01.2017.</t>
    </r>
  </si>
  <si>
    <t>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t>
  </si>
  <si>
    <t xml:space="preserve">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t>
  </si>
  <si>
    <t>Уровень выполнения значений целевых показателей (индикаторов) государственной программы</t>
  </si>
  <si>
    <t>постановление Правительства Удмуртской Республики</t>
  </si>
  <si>
    <t xml:space="preserve">бюджетные ассигнования из бюджета Удмуртской Республики на реализацию мероприятий государственной программы приводятся в соответствии с Законом Удмуртской Республики от 18 декабря 2015 года         № 95-РЗ «О бюджете Удмуртской Республики на 2016 год» в редакции от  28 сентября 2016 года. А также в соответствии с Распоряжения Главы Удмуртской Республики от 29 июля 20156 года № 324-РГ «Об утверждении Комплексного плана мероприятий Удмуртской Республики по обеспечению поэтапного доступа социально ориентированных некоммерческих организаций, осуществляющих деятельность в социальной сфере, к бюджетным средствам, выделяемым на предоставление услуг населению в социальной сфере, использованию различных форм поддержки деятельности социально ориентированных некоммерческих организаций» государственная программа дополнена целевыми показателями по обеспечению поэтапного доступа социально ориентированных некоммерческих организаций, осуществляющих деятельность в социальной сфере,к бюджетным средствам. </t>
  </si>
  <si>
    <t>бюджетные ассигнования из бюджета Удмуртской Республики на реализацию мероприятий государственной программы приводятся в соответствие с Законом Удмуртской Республики от 18 декабря 2015 года         № 95-РЗ «О бюджете Удмуртской Республики на 2016 год»</t>
  </si>
  <si>
    <t>Данный коэффициент рассчитывается 1 раз в год, в октябре текущего года за предыдущий год, за 2015 год он составил 2,006.</t>
  </si>
  <si>
    <t xml:space="preserve">Организация отдыха детей и молодежи </t>
  </si>
  <si>
    <t>Количество человек</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</si>
  <si>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 (дома -интернаты для престарелых и инвалидов, психоневрологические интернаты, детские дома-интернаты для умственно отсталых детей)</t>
  </si>
  <si>
    <t xml:space="preserve">Численность граждан, получивщих социальные услуги </t>
  </si>
  <si>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основного общего образования по укрупненной группе направлений подготовки и специальностей (профессий) "13.00.00 ЭЛЕКТРО- И ТЕПЛОЭНЕРГЕТИКА"</t>
  </si>
  <si>
    <t>Среднегодовой контингент учащихся</t>
  </si>
  <si>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среднего общего образования по укрупненной группе направлений подготовки и специальностей (профессий) "11.00.00 ЭЛЕКТРОНИКА, РАДИОТЕХНИКА И СИСТЕМЫ СВЯЗИ"</t>
  </si>
  <si>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на базе основного общего образования по укрупненной группе направлений подготовки и специальностей (профессий) "38.00.00 Экономика и управление"</t>
  </si>
  <si>
    <t>Реализация основных профессиональных образовательных программ среднего профессионального образования - программ подготовки квалифицированных рабочих, служащих на базе основного общего образования по укрупненной группе направлений подготовки и специальностей (профессий) "29.00.00 ТЕХНОЛОГИИ ЛЕГКОЙ ПРОМЫШЛЕННОСТИ"</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</si>
  <si>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</si>
  <si>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 (социально-реабилитиционные центры, реабилитационные центры для детей и подростков с ограниченными возможностями, комплексные центры социального обслуживания населения )</t>
  </si>
  <si>
    <t>Численность граждан, получивших социальные услуги</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</si>
  <si>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</si>
  <si>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t>
  </si>
  <si>
    <t>Административное обеспечение деятельности организации (Сбор и обработка статистической информации; Социальная защита населения; )</t>
  </si>
  <si>
    <t xml:space="preserve">Количество отчетов, составленных по результатам работы </t>
  </si>
  <si>
    <t>штук</t>
  </si>
  <si>
    <t>Административное обеспечение деятельности организации (Информационно-аналитическое обеспечение; Социальная защита населения; )</t>
  </si>
  <si>
    <t>Административное обеспечение деятельности организации (Проведение мониторинга; Социальная защита населения; )</t>
  </si>
  <si>
    <t>Административное обеспечение деятельности организации (Проведение анализа; Социальная защита населения; )</t>
  </si>
  <si>
    <r>
      <t xml:space="preserve">                                                                                             по состоянию на </t>
    </r>
    <r>
      <rPr>
        <b/>
        <u/>
        <sz val="12"/>
        <color theme="1"/>
        <rFont val="Times New Roman"/>
        <family val="1"/>
        <charset val="204"/>
      </rPr>
      <t xml:space="preserve"> 01.01.2017.</t>
    </r>
  </si>
  <si>
    <t>Предоставление мер социальной поддержки, оказание государственной социальной помощи, выплата социальных пособий и компенсаций отдельным категориям граждан</t>
  </si>
  <si>
    <t>Обеспечение мер социальной поддержки ветеранов труда (ежемесячная денежная выплата)</t>
  </si>
  <si>
    <t>Белоусова М.Е., заместитель министра
Ившина Л.В., начальник отдела социальных выплат</t>
  </si>
  <si>
    <t>Соцподдержка в виде денежной выплаты предоставляется ежемесячно  125,0 тыс. ветеранам труда Удмуртской Республики</t>
  </si>
  <si>
    <t>Обеспечение мер социальной поддержки тружеников тыла</t>
  </si>
  <si>
    <t>Соцподдержка в виде денежной выплаты предоставляется ежемесячно 11,6 тыс.труженикам тыла</t>
  </si>
  <si>
    <t>Обеспечение мер социальной поддержки реабилитированных лиц и лиц, признанных пострадавшими от политических репрессий (ежемесячная денежная выплата)</t>
  </si>
  <si>
    <t>Соцподдержка в виде денежной выплаты предоставляется ежемесячно 0,7 тыс. реабилитированным лицам и лицам, признанным пострадавшими от политических репрессий</t>
  </si>
  <si>
    <t>Обеспечение мер социальной поддержки ветеранов труда (ежемесячная денежная компенсация расходов на оплату жилого помещения и коммунальных услуг)</t>
  </si>
  <si>
    <t>Саламатова Е.Г.,первый заместитель министра 
Иутина О.В., начальник отдела государственных социальных гарантий
Рубцов Д.Н., начальник планово-финансового отдела</t>
  </si>
  <si>
    <t>Предоставление 126,0 тыс. ветеранам труда ежемесячных денежных компенсаций  расходов на оплату жилого помещения и коммунальных услуг</t>
  </si>
  <si>
    <t>Обеспечение мер социальной поддержки реабилитированных лиц и лиц, признанных пострадавшими от политических репрессий (ежемесячная денежная компенсация расходов на оплату жилого помещения и коммунальных услуг)</t>
  </si>
  <si>
    <t>Предоставление 0,7 тыс. реабилитированным лицам и лицам, признанным пострадавшими от политических репрессий,  ежемесячных денежных компенсаций  расходов на оплату жилого помещения и коммунальных услуг</t>
  </si>
  <si>
    <t>Оплата жилищно-коммунальных услуг отдельным категориям граждан</t>
  </si>
  <si>
    <t xml:space="preserve">Предоставление отдельным категориям граждан (федеральным льготникам) ежемесячных денежных компенсаций расходов на оплату жилого помещения и коммунальных услуг (не менее 133,0 тыс.чел.) 
</t>
  </si>
  <si>
    <t>Обеспечение мер социальной поддержки для лиц, награжденных знаком «Почетный донор СССР», «Почетный донор России»</t>
  </si>
  <si>
    <t>Меры социальной поддержки получат ежегодно 4,2  тыс. граждан, награжденных знаком «Почетный донор»</t>
  </si>
  <si>
    <t>Оказание материальной помощьи малоимущим семьям,  малоимущим одиноко проживающим гражданам, а также иным гражданам, находящимся в трудной жизненной ситуации</t>
  </si>
  <si>
    <t xml:space="preserve">Оказание государственной социальной помощи не менее 2,0 тыс.  граждан, в том числене не  менее 100 семьям на основании социального контракта </t>
  </si>
  <si>
    <t>На реализацию Указа Президента Удмуртской Республики от 16 июня 2009 года № 173 «Об организации чествования супружеских пар, отмечающих 50-, 55-, 60-, 65-, 70- и 75-летие совместной жизни»</t>
  </si>
  <si>
    <t>Саламатова Е.Г.,первый заместитель министра 
Иутина О.В., начальник отдела государственных социальных гарантий
Рубцов Д.Н., начальник планов-финансовый отдел</t>
  </si>
  <si>
    <t>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t>
  </si>
  <si>
    <t>Белоусова М.Е., заместитель министра
Ившина Л.В.,  начальник отдела  социальных выплат</t>
  </si>
  <si>
    <t xml:space="preserve"> Государственное пособие на погребение  (6068,87 рублей в случаях, установленных Федеральным законом от 12.01.1996 № 8-ФЗ) предоставляется около 3,0 тыс. чел. ежегодно
</t>
  </si>
  <si>
    <t>На реализацию льгот гражданам, имеющим звание «Почетный гражданин Удмуртской Республики»</t>
  </si>
  <si>
    <t>Выплата ежемесячного денежного вознаграждения 24 гражданам, удостоенным звания «Почетный гражданин Удмуртской Республики», и 7 вдовам почетных граждан</t>
  </si>
  <si>
    <t>На реализацию Закона Удмуртской Республики от 14 июня 2007 года № 30-РЗ «О ежегодной денежной выплате инвалидам боевых действий, проходившим военную службу по призыву»</t>
  </si>
  <si>
    <t xml:space="preserve">60 инвалидов боевых действий, проходивших военную службу по призыву, получат ежегодную денежную выплату в размере от 7,9 тыс. рублей до 15,8 тыс. рублей в год в зависимости от группы инвалидности </t>
  </si>
  <si>
    <t>Доплаты к пенсиям государственных служащих субъектов Российской Федерации и муниципальных служащих</t>
  </si>
  <si>
    <t>Дополнительное пенсионное обеспечение предоставляется более 769 гражданам ежегодно</t>
  </si>
  <si>
    <t>Выплата стипендий учащимся организаций среднего профессионального образования</t>
  </si>
  <si>
    <t xml:space="preserve">Коньков К.В., заместитель министра
Паюсова С.П., начальник отдела реабилитации интеграции инвалидов Управления по делам инвалидов
</t>
  </si>
  <si>
    <t xml:space="preserve">Осуществление ежемесячной денежной выплаты отдельным категориям граждан </t>
  </si>
  <si>
    <t>Предоставление меры социальной поддержки отдельным категориям граждан, родившимся ранее 1 января 1946 года и не получающим меры социальной поддержки по другим законам.     
Осуществление ежемесячной денежной выплаты позволит улучшить качество жизни следующим категориям граждан: граждане, родившиеся по 31 декабря 1937 года включительно;                                                                                            граждане, родившиеся по 31 декабря 1945 года включительно,  имеющие страховой стаж не менее 45 лет для мужчин и 40 лет для женщин.</t>
  </si>
  <si>
    <t>Выплата пенсии по старости в соответствии с законами Удмуртской Республики «О пожарной безопасности в Удмуртской Республике» и «Об аварийно-спасательных службах Удмуртской Республики и гарантиях спасателям аварийно-спасательных служб Удмуртской Республики»</t>
  </si>
  <si>
    <t>Пенсионное обеспечение (гарантия социальной защиты)  лицам, работавшим в учреждениях противопожарной службы УР не менее 25 лет (достигшим возраста 50 лет) и в профессиональных аварийно-спасательных службах, профессиональных аварийно-спасательных формированиях УР не менее 15 лет (достигшим возраста 40 лет)</t>
  </si>
  <si>
    <t>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</si>
  <si>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Соцподдержку в виде пособий и компенсационных выплат получат 2,4 тыс. чел.</t>
  </si>
  <si>
    <t>18</t>
  </si>
  <si>
    <t>Государственные единовременные пособия и ежемесячные денежные компенсации гражданам при возникновении поствакцинальных осложнений</t>
  </si>
  <si>
    <t>19</t>
  </si>
  <si>
    <t xml:space="preserve">Выплаты инвалидам компенсаций страховых премий по договорам обязательного страхования гражданской ответственности владельцев транспортных средств                                  </t>
  </si>
  <si>
    <t xml:space="preserve">Обеспечение техническими средствами реабилитации отдельных категорий граждан в части полномочий Удмуртской Республики </t>
  </si>
  <si>
    <t>Обеспечение техническими средствами реабилитации, включая изготовление и ремонт протезно-ортопедических изделий и оказание услуг по сурдопереводу</t>
  </si>
  <si>
    <t>Протезно-ортопедическую помощь получат                          845  граждан (труженики тыла и граждане, нуждающиеся в протезно-ортопедической помощи)</t>
  </si>
  <si>
    <t xml:space="preserve">Обеспечение техническими средствами реабилитации, протезами (кроме зубных протезов), протезно- ортопедическими изделиями инвалидов и отдельных категорий граждан из числа ветеранов                                                                                                                                                                                </t>
  </si>
  <si>
    <t>Обеспечение инвалидов и отдельных категорий граждан из числа ветеранов техническими средствами реабилитации, включая ремонт</t>
  </si>
  <si>
    <t xml:space="preserve">Коньков К.В. заместитель министра;
Вахрамеев В.В., заместитель начальника  Управления по делам инвалидов - начальник отдела по техническим средствам реабилитации
</t>
  </si>
  <si>
    <t>Обеспечение отдельных категорий граждан путевками на санаторно-курортное лечение и бесплатным проездом на междугородном транспорте к месту лечения и обратно</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</si>
  <si>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</si>
  <si>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Ежегодно путевки на санаторно-курортное лечение получают 1,0 тыс.человек и более 1,0 тыс. человек обеспечивается проездом на междугородном транспорте к месту лечения и обратно</t>
  </si>
  <si>
    <t>Удмуртская республиканская организация общероссийской общественной организации «Всероссийское общество инвалидов» (ВОИ)</t>
  </si>
  <si>
    <t xml:space="preserve">Коньков К.В., заместитель министра
Паюсова С.П., начальник отдела реабилитации интеграции инвалидов Управления по делам инвалидов 
Рубцов Д.Н., начальник планово-финансового отдела
</t>
  </si>
  <si>
    <t>Осуществление социальной подддержки и защиты инвалидов и (или) ветеранов, проживающих на территории Удмуртской Республики, в рамках осуществления уставной деятельности</t>
  </si>
  <si>
    <t>Удмуртская республиканская организация Общероссийской общественной организации инвалидов «Всероссийское ордена Трудового Красного Знамени общество слепых» (ВОС)</t>
  </si>
  <si>
    <t>Удмуртское республиканское отделение Общероссийской общественной организации инвалидов «Всероссийское общество глухих»</t>
  </si>
  <si>
    <t>Удмуртская региональная Ассоциация общественных организаций инвалидов общероссийской общественной организации инвалидов - Российского союза инвалидов - общественная организация инвалидов</t>
  </si>
  <si>
    <t>Удмуртская общественная организация «Ассоциации жертв политических репрессий»</t>
  </si>
  <si>
    <t>Общественная организация инвалидов и ветеранов радиационных аварий - Республиканское общество Союз «Чернобыль» Удмуртской  Республики</t>
  </si>
  <si>
    <t>Удмуртская региональная организация Общероссийской общественной организации инвалидов войны в Афганистане и военной травмы - «Инвалиды войны»</t>
  </si>
  <si>
    <t>Удмуртская  республиканская общественная организация Всероссийской общественной организации ветеранов (пенсионеров) войны, труда, Вооруженных Сил и правоохранительных органов</t>
  </si>
  <si>
    <t>Удмуртская региональная общественная организация инвалидов, больных гемофилией и болезнью Виллебранда</t>
  </si>
  <si>
    <t>Республиканское отделение комитета ветеранов-инвалидов подразделений особого риска РФ Удмуртии</t>
  </si>
  <si>
    <t>Региональная общественная организация ветеранов и пенсионеров Главного управления МЧС России по Удмуртской Республике</t>
  </si>
  <si>
    <t>Выплата компенсации расходов на приобретение одежды и обуви для школьников из малоимущих семей, а также семей оказавшихся в трудной жизненной ситуации</t>
  </si>
  <si>
    <t>Клокова А.Л., заместитель министра
Хахалкина О.М., начальник отдела семейной политики и демографии Управления по вопросам семьи и детства</t>
  </si>
  <si>
    <t>Обеспечение одеждой и обувью к началу учебного года не менее 1250 детей из малоимущих семей ежегодно</t>
  </si>
  <si>
    <t>Ежемесячным пособием на ребенка будет обеспечена  81,5 тыс. семей (129,0 тысяч детей)</t>
  </si>
  <si>
    <t>пособие по беременности и родам безработным женщинам</t>
  </si>
  <si>
    <t>Пособия по беременности и родам получат 4,5 тыс. безработных женщин в год</t>
  </si>
  <si>
    <t>Расходы на выплату ежемесячных пособий по уходу за ребенком лицам, не подлежащим обязательному социальному страхованию  на случай временной нетрудоспособности и в связи с материнством, а также уволенных в связи с ликвидацией организаций</t>
  </si>
  <si>
    <t xml:space="preserve">За год пособие получат  14,1 тыс. человек, (размер –   3 344,91 руб. на первого ребенка, 6689,83 руб. – на второго и последующих детей до полутора лет) </t>
  </si>
  <si>
    <t xml:space="preserve">Расходы на выплату единовременных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t>
  </si>
  <si>
    <t xml:space="preserve">Расходы на выплату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физических лиц в установленном порядке </t>
  </si>
  <si>
    <t>Стабилизация численности населения и создание условий для ее роста</t>
  </si>
  <si>
    <t>Расходы на выплату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t>
  </si>
  <si>
    <t>Ежемесячная денежная выплата нуждающимся в поддержке семьям при рождении в семье после 31 декабря 2012 года третьего и последующих детей</t>
  </si>
  <si>
    <t>Ежемесячную денежную выплату в размере 5000,00 рублей получат 4,4 тыс. человек</t>
  </si>
  <si>
    <t xml:space="preserve">Единовременное пособие беременной жене военнослужащего, проходящего военную службу по призыву, а также ежемесячное пособие на ребенка служащего, проходящего военную службу по призыву                    
</t>
  </si>
  <si>
    <t xml:space="preserve">Единовременное пособие беременной жене военнослужащего, проходящего военную службу по призыву, получат не менее 40 человек в год;
ежемесячное пособие на ребенка военнослужащего, проходящего военную службу по призыву, получат 160 человек в размере 12 107,48 рублей                  </t>
  </si>
  <si>
    <t>Оказание единовременной материальной помощи семьям, направляющим детей-инвалидов на продолжительное лечение или операцию за пределы Удмуртской Республики</t>
  </si>
  <si>
    <t>Материальную помощь для направления детей-инвалидов на продолжительное лечение за пределы республики  получат более 300 семей  ежегодно</t>
  </si>
  <si>
    <t>Денежное вознаграждение награжденным знаком отличия «Материнская слава» и «Родительская слава»</t>
  </si>
  <si>
    <t>На реализацию Закона Удмуртской Республики от 7 октября 2005 года № 52-РЗ «Об учреждении знака отличия «Материнская слава»</t>
  </si>
  <si>
    <t>Единовременное денежное вознаграждение  для награжденных знаком отличия «Родительская слава»</t>
  </si>
  <si>
    <t xml:space="preserve">Единовременное денежное вознаграждение в размере 15,0 тыс.рублей в год будет выплачено 35 семьям, награжденным знаком отличия «Родительская слава» </t>
  </si>
  <si>
    <t>Обеспечение текущей деятельности автономного учреждения Удмуртской Республики «Загородный оздоровительный комплекс «Лесная сказка»</t>
  </si>
  <si>
    <t>Клокова А.Л., заместитель министра
Юргина Д.Ш., начальник отдела профилактики безнадзорности и беспризорности несовершеннолетних Управления по вопросам семьи и детства</t>
  </si>
  <si>
    <t>В рамках государственного задания оказываются государтсвенные услуги: организация отдыха детей и молодежи</t>
  </si>
  <si>
    <t xml:space="preserve">Осуществление мер по профилактике безнадзорности и правонарушений несовершеннолетних                                  </t>
  </si>
  <si>
    <t xml:space="preserve">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t>
  </si>
  <si>
    <t xml:space="preserve">Расходы на осуществление деятельности, связанной с перевозкой в пределах Удмуртской Республики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t>
  </si>
  <si>
    <t>Выполнение мероприятий по укреплению и развитию института семьи</t>
  </si>
  <si>
    <t>Чуршин А.Д., министр здравоохранения Удмуртской Республики</t>
  </si>
  <si>
    <t>Реализация мер по стабилизации демографической ситуации в Удмуртской Республике</t>
  </si>
  <si>
    <t>Оказание материальной помощи 500 семьям оказавщимся в трудной жизненной ситуации; 
проведение мероприятий по популязации семейных ценностей</t>
  </si>
  <si>
    <t xml:space="preserve">Предоставление мер социальной поддержки многодетным семьям </t>
  </si>
  <si>
    <t>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личности</t>
  </si>
  <si>
    <t>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</si>
  <si>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Улучшение жилищных условий не менее 40 многодетных семей Удмуртской Республики</t>
  </si>
  <si>
    <t>Система мер  социальной поддержки детей-сирот и детей, оставшихся без попечения родителей</t>
  </si>
  <si>
    <t>Денежные компенсационные выплаты за питание детям-сиротам и детям, оставшимся без попечения родителей</t>
  </si>
  <si>
    <t xml:space="preserve">Коньков К.В., заместитель министра
Паюсова С.П., начальник отдела реабилитации интеграции инвалидов Управления по делам инвалидов 
Рубцов Д.Н. начальник  планово-финансового отдела
</t>
  </si>
  <si>
    <t>Денежные компенсационные выплаты по обеспечению детей-сирот и детей, оставшихся без попечения родителей, в том числе выпускников, одеждой и обувью</t>
  </si>
  <si>
    <t>Выплаты единовременного денежного пособия выпускникам образовательных организаций из числа детей-сирот и детей, оставшихся без попечения родителей</t>
  </si>
  <si>
    <t>Выплата пособия на приобретение учебной литературы и письменных принадлежностей</t>
  </si>
  <si>
    <t>Обеспечение текущей деятельности домов -интернатов для престарелых и инвалидов, психоневрологических интернатов, детских домов-интернатов для умственно отсталых детей</t>
  </si>
  <si>
    <t>Оказание государственными учреждениями государственных услуг, выполнение работ, финансовое обеспечение деятельности государственных учреждений</t>
  </si>
  <si>
    <t>Коньков К.В., заместитель министра
Милосердова Г.В., начальник отдела стационарных учреждений
Рубцов Д.Н.начальник  планово-финансового отдела</t>
  </si>
  <si>
    <t>В рамках государственного задания оказываются государтсвенные услуги: в стационарной форме</t>
  </si>
  <si>
    <t xml:space="preserve">Обеспечение текущей деятельности бюджетного образовательного учреждения среднего профессионального образования "Сарапульский колледж для инвалидов"
</t>
  </si>
  <si>
    <t xml:space="preserve">Коньков К.В., заместитель министра
Паюсова С.П., начальник отдела реабилитации интеграции инвалидов Управления по делам инвалидов 
Рубцов Д.Н., начальник  планово-финансового отдела
</t>
  </si>
  <si>
    <t>В рамках государственного задания оказываются услуги: реализация основных профессиональных образовательных программ среднего профессионального образования, программ профессионального обучения</t>
  </si>
  <si>
    <t xml:space="preserve">Обеспечение текущей деятельности  социально-реабилитиционных центров, реабилитационных центров для детей и подростков с ограниченными возможностями, комплексных центров социального обслуживания населения, центров психолого-педагогической помощи населению </t>
  </si>
  <si>
    <t xml:space="preserve">Саламатова Е.Г., первый заместитель министра
Коньков К.В., заместитель министра
Паюсова С.П., начальник отдела реабилитации интеграции инвалидов Управления по делам инвалидов
 Рудина Г.Ф., начальник отдел по работе с территориальными органами и учреждениями социального обслуживания,
Юргина Д.Ш., начальник отдела профилактики безнадзорности и беспризорности несовершеннолетних Управления по вопросам семьи и детства
Рубцов Д.Н., начальник планово-финансового отдела 
</t>
  </si>
  <si>
    <t xml:space="preserve"> В реабилитационных центрах для граждан пожилого возраста и нвалидов, для детей и подростков с ограниченными возможностями оказываются государственные услуги по предоставлению социального обслуживания в стационарной и полустационарной форме;
в комплексных центрах социального обслуживания населения оказываются государственные услуги по предоставлению социального обслуживания в стационарной, полустационарной форме, на дому, срочные услуги; 
в центре психолого-педагогической помощи населению оказываются  государственные услуги в стационарной форме, полустационарной форме и проводятся работы по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</si>
  <si>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Меры социальной поддержки работникам государственных учреждений Удмуртской Республики</t>
  </si>
  <si>
    <t>Васильева Е.С., заместитель министра
Рубцов Д.Н., начальник  планово-финансового отдела</t>
  </si>
  <si>
    <t>Укрепление материально - технической базы Минсоцполитики УР, его территориальных органов и подведомственных ему организаций</t>
  </si>
  <si>
    <t>Улучшение условий проживания граждан в стационарных и полустационарных учреждениях социального обслуживания Удмуртской Республики и улучшение условий труда работников. Охрана труда</t>
  </si>
  <si>
    <t>Субсидии государственным учреждениям на укрепление материально-технической базы</t>
  </si>
  <si>
    <t>Васильева Е.С., заместитель министра
Мухачев В.Н., начальник отдела развития материально-технической базы отрасли</t>
  </si>
  <si>
    <t>Расходы по подготовке Минсоцполитики УР, его территориальных органов и подведомственных ему организаций к отопительному сезону</t>
  </si>
  <si>
    <t>Саламатова Е. Г., первый заместитель министра
Васильева Е.С., заместитель министра
 Коньков К.В., заместитель министра
 Клокова А.Л., заместитель министра
Паюсова С.П., начальник отдела реабилитации интеграции инвалидов Управления по делам инвалидов
Мухачев В.Н., начальник отдела развития материально-технической базы отрасли
Рудина Г.Ф., начальник отдела по работе с территориальными органами и учреждениями социального обслуживания
Юргина Д.Ш., начальник отдел профилактики безнадзорности и беспризорности несовершеннолетних Управления по вопросам семьи и детства
 Милосердова Г.В., начальник отдела стационарных учреждений</t>
  </si>
  <si>
    <t>Безаварийная работа систем тепло- и водоснабжения в зимний период;
 уменьшение издержек и энергосбережение ресурсов</t>
  </si>
  <si>
    <t xml:space="preserve">Мероприятия, направленные на улучшение положения и качества жизни пожилых людей </t>
  </si>
  <si>
    <t>Мероприятия по улучшению положения и качества жизни пожилых людей, в том числе:</t>
  </si>
  <si>
    <t>Саламатова Е.Г., первый заместитель министра
Иутина О.В., начальник отдела государственных социальных гарантий
Рудина Г.Ф., начальник отдела по работе с территориальными органами и учреждениями социального обслуживания
 Рубцов Д.Н., начальник  планово-финансового отдела</t>
  </si>
  <si>
    <t>Проведение мероприятий, посвященных Дню пожилых людей, Дню инвалидов, празднование Дня Победы в Великой Отечественной войне 1941-1945 годов;
предоставление адресной финансовой помощи</t>
  </si>
  <si>
    <t>Вручение подарков не менее 400 ветеранам Великой Отечественной войны в связи с традиционно считающимися юбилейными днями рождения, начиная с 90-летия</t>
  </si>
  <si>
    <t xml:space="preserve">Проведение республиканского конкурса по компьютерной грамотности среди пожилых людей. Участие  делегации Удмуртской Республики во Всероссийском конкурсе по компьютерной грамотности среди пожилых людей </t>
  </si>
  <si>
    <t xml:space="preserve">Участие в республиканском конкурсе по компьютерной грамотности  не менее  60 граждан пожилого возраста; 
обеспечение участия не менее 2 победителей во Всероссийском конкурсе по компьютерной грамотности среди пожилых людей </t>
  </si>
  <si>
    <t>Организация и проведение специализированных оздоровительных заездов  для ветеранов Великой Отечественной войны  и граждан пожилого возраста</t>
  </si>
  <si>
    <t xml:space="preserve">Охват специализированными оздоровительными заездами не  менее 10,0 тыс. граждан пожилого возраста </t>
  </si>
  <si>
    <t>Оказание  материальной помощи  пенсионерам  в случае материального ущерба вследствие пожара и иных стихийных бедствий, на проведение зубопротезирования, дорогостоящего лечения</t>
  </si>
  <si>
    <t xml:space="preserve">Оказание материальной помощи 1 пенсионеру (обязательства 2015 года) </t>
  </si>
  <si>
    <t>Предоставление отдельным категориям граждан, проживающим в Удмуртской Республике, единовременной выплаты на проведение капитального ремонта  жилых помещени</t>
  </si>
  <si>
    <t>Предоставление единовременной выплаты  на проведение капитального  ремонта  жилых помещений  инвалидам и участникам Великой Отечественной войны 1941-1945 годов в размере не более 80 тысяч рублей и членам семей  погибших (умерших) инвалидов и участников Великой Отечественной войны 1941-1945 годов  не более 30 тыс. рублей</t>
  </si>
  <si>
    <t>Проведение мероприятий, посвященных Дню пожилых людей, Дню инвалидов, празднованию Дня Победы в Великой Отечественной войне 1941-1945 годов, Дню Героев Отечества, в том числе участие делегации Удмуртской Республики, пожилых людей в памятно-мемориальных мероприятиях, проводимых в г. Москве и других населенных пунктах России. Проведение фестивалей, конкурсов, выставок творчества</t>
  </si>
  <si>
    <t xml:space="preserve">Участие в мероприятиях не менее 80 тысяч граждан пожилого возраста и инвалидов </t>
  </si>
  <si>
    <t xml:space="preserve">Организация  льготной подписки и доставки 1000 комплектов газеты для пожилых людей </t>
  </si>
  <si>
    <t xml:space="preserve">Разработка и издание информационно - аналитических сборников, справочных изданий, буклетов по вопросам социальной защиты пожилых людей </t>
  </si>
  <si>
    <t>Разработка  и издание не менее 30 тыс. экземпляров буклетов о предоставлении социального обслуживания и мер социальной поддержки отдельным категориям граждан</t>
  </si>
  <si>
    <t>Адаптация объектов социальной инфраструктуры с целью доступности для инвалидов</t>
  </si>
  <si>
    <t>Адаптация объектов социальной инфраструктуры с целью доступности для инвалидов и другие мероприятия в рамках реализации государственной программы Российской Федерации «Доступная среда», в том числе:</t>
  </si>
  <si>
    <t>Реализация данного мероприятия позволит адаптировать учреждения социальной защиты населения  с учетом доступности для инвалидов и иных маломобильных групп населения.;
учреждения социальной защиты населения будут оснащены поручнями, подъемными устройствами, средствами ориентации для инвалидов по зрению и слуху, оборудованы элементами доступности подъездные пути для своевременного и полного предоставления информации в доступном формате о правах, обязательствах, а также об объеме и виде реабилитационных мероприятий,  предоставляемых инвалидам</t>
  </si>
  <si>
    <t>Адаптация объектов социальной инфраструктуры, органов государственной власти с целью доступности для инвалидов (строительство лифтовой шахты, в том числе (проведение государственной экспертизы проекта, авторский и технический надзор за выполнением строительно-монтажных работ), приобретение и монтаж лифтового оборудования, подъемных устройств,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t>
  </si>
  <si>
    <t xml:space="preserve"> Доля приоритетных объектов, доступных для инвалидов и других МГН в сфере социальной защиты, в общем количестве приоритетных объектов в сфере социальной защиты составит 52,4%</t>
  </si>
  <si>
    <t>Размещение аудио- и видеоматериалов по вопросам формирования доступной среды и реабилитации инвалидов на республиканских теле- и (или) радиоканалах</t>
  </si>
  <si>
    <t>Размещение видео- и аудиороликов на республиканском телеканале «Моя Удмуртия». Реализация данного мероприятия нацелена на формирование толерантного отношения граждан к проблемам инвалидов</t>
  </si>
  <si>
    <t>Оснащение специализированным оборудованием, в том числе реабилитационным, спортивным (индивидуальные подъемники для инвалидов, трансформируемые столы с изменением угла наклона, приобретение специализированного автотранспорта для инвалидов, спортивного инвентаря  и др.)</t>
  </si>
  <si>
    <t>Реализация данного мероприятия позволит оснастить специальным, в том числе реабилитационным, спортивным оборудованием для расширения перечня предоставляемых услуг</t>
  </si>
  <si>
    <t>Создание службы «Социального такси» в городах Удмуртской Республики</t>
  </si>
  <si>
    <t>Реализация данного мероприятия позволит предоставить услуги социального такси отдельным категориям граждан. Услуги социального такси получат более  1000 человек</t>
  </si>
  <si>
    <t>Создание единой базы персонифицированного учета инвалидов в Удмуртской Республике, формирование и обновление карты доступности объектов и услуг для инвалидов и МГН</t>
  </si>
  <si>
    <t>Реализация данного мероприятия позволит нанести  на интерактивную карту доступности объектов для инвалидов, которая размещена на официальном сайте Министерства в сети Интернет более 100 объектов социальной инфраструктуры</t>
  </si>
  <si>
    <t>Создание и сопровождение диспетчерской службы для инвалидов по слуху</t>
  </si>
  <si>
    <t>Реализация данного мероприятия позволит обеспечить доступ к информационным ресурсам и создания возможности коммуникации инвалидов по слуху со слышащими гражданами</t>
  </si>
  <si>
    <t>Обучение (профессиональная переподготовка, повышение квалификации) русскому жестовому языку переводчиков в сфере профессиональной коммуникации неслышащих (переводчик жестового языка) и переводчиков в сфере профессиональной коммуникации лиц с нарушением слуха и зрения (слепоглухих), в том числе тифлокомментаторов</t>
  </si>
  <si>
    <t>Обучение специалистов русскому жестовому языку для предоставления качественных услуг инвалидам по слуху</t>
  </si>
  <si>
    <t>Организация и проведение республиканских научно-практических конференций, семинаров по проблемам реабилитации и социальной поддержки инвалидов и детей–инвалидов, формирования доступной среды,  а также участие во  Всероссийских конференциях, семинарах по данной проблематике</t>
  </si>
  <si>
    <t>Доля специалистов, прошедших обучение и повышение квалификации по вопросам реабилитации и  социальной интеграции инвалидов среди всех специалистов, занятых в этой сфере составляет 11 %</t>
  </si>
  <si>
    <t>Организация и проведение общественно-просветительских кампаний по распространению идей, принципов и средств формирования доступной среды для инвалидов и других маломобильных групп населения</t>
  </si>
  <si>
    <t>Изготовление печатной продукции по формированию доступной среды для инвалидов и других маломобильных групп населения</t>
  </si>
  <si>
    <t>Организация субтитрирования и сурдоперевода региональных телевизионных передач</t>
  </si>
  <si>
    <t>Реализация мероприятия позволит облегчить доступ к информации для слабослышащих и глухих людей на республиканском телеканале «Моя Удмуртия»</t>
  </si>
  <si>
    <t>Проведение совместных мероприятий инвалидов и их сверстников, не имеющих инвалидность (фестивали, конкурсы, выставки, спартакиады, молодежные лагеря, формы и др.)</t>
  </si>
  <si>
    <t>Проведение 2 мероприятий инвалидов и их сверстников, не имеющих инвалидность</t>
  </si>
  <si>
    <t xml:space="preserve">кредиторская задолженность за 2015 год </t>
  </si>
  <si>
    <t>Погашение кредиторской задолженности за 2015 год</t>
  </si>
  <si>
    <t>Мероприятия, направленные на обеспечение пожарной безопасности Минсоцполитики УР, его территориальных органов и подведомственных ему организаций</t>
  </si>
  <si>
    <t>Реализация мероприятий по обеспечению пожарной безопасности Минсоцполитики УР, его территориальных органов и подведомственных ему организаций</t>
  </si>
  <si>
    <t>Васильева Е.С., заместитель министра 
Мухачев В.Н.,  начальник отдела развития материально-технической базы отрасли</t>
  </si>
  <si>
    <t xml:space="preserve">Реализация социальных программ Удмуртской Республики 
</t>
  </si>
  <si>
    <t>Социальная  программа Удмуртской Республики  «Укрепление материально-технической базы учреждений социального обслуживания населения и  обучение компьютерной грамотности неработающих пенсионеров за счёт субсидии Пенсионного фонда Российской Федерации  и средств бюджета Удмуртской Республики»</t>
  </si>
  <si>
    <t>Саламатова Е.Г., первый заместитель министра
Васильева Е.С., заместитель министра
Мухачев В.Н., начальник отдела развития материально-технической базы отрасли
 Иутина О.В., начальник отдела государственных социальных гарантий</t>
  </si>
  <si>
    <t>Привлечение субсидий Пенсионного фонда Российской Федерации на софинансирование расходных обязательств бюджета Удмуртской Республики по реализации социальных программ Удмуртской Республики, связанных с укреплением материально-технической базы учреждений социального обслуживания населения и обучение компьютерной грамотности неработающих пенсионеров</t>
  </si>
  <si>
    <t xml:space="preserve">Развитие системы социального обслуживания граждан с применением механизмов государственно - частного партнерства </t>
  </si>
  <si>
    <t>Саламатова Е. Г., первый заместитель министра
Васильева Е.С., заместитель министра
Коньков К.В., заместитель министра
 Клокова А.Л., заместитель министра
 Паюсова С.П., начальник  отдела реабилитации интеграции инвалидов Управления реабилитации и интеграции инвалидов; 
Рубцов Д.Н., начальник планово-финансового отдела</t>
  </si>
  <si>
    <t xml:space="preserve">Выплата компенсации поставщикам социальных услуг на территории Удмуртской Республики </t>
  </si>
  <si>
    <t>Саламатова Е. Г., первый заместитель министра
Коньков К.В. заместитель министра
 Клокова А.Л., заместитель министра
 Паюсова С.П., начальник отдела реабилитации интеграции инвалидов Управления реабилитации и интеграции инвалидов
 Рудина Г.Ф.,  начальник отдела по работе с территориальными органами и учреждениями социального обслуживания
Милосердова Г.В., начальник отдела стационарных учреждений
Юргина Д.Ш., начальник отдела профилактики безнадзорности и беспризорности несовершеннолетних Управления по вопросам семьи и детства
 Рубцов Д.Н., начальник   планово-финансового отдела</t>
  </si>
  <si>
    <t>Реализация 442-ФЗ - развития рынка  конкурентноспособных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t>
  </si>
  <si>
    <t>Централизованные мероприятия Минсоцполитики УР</t>
  </si>
  <si>
    <t>Расходы по организации предоставления государственных услуг Минсоцполитики УР и его территориальными органами</t>
  </si>
  <si>
    <t>Саламатова Е.Г., первый заместитель министра
Белоусова М.Е., заместитель министра
 Васильева Е.С., заместитель министра 
Коньков К.В., заместитель министра
 Клокова А.Л.,  заместитель министра</t>
  </si>
  <si>
    <t>Повышение прозрачности деятельности Министерства,  территориальных органов и подведомственных учреждений, обеспечение публичности деятельности Министерства, в том числе размещение информации в сети «Интернет»</t>
  </si>
  <si>
    <t>Обеспечение текущей деятельности, руководство и управление в сфере установленных функций центрального аппарата Минсоцполитики УР</t>
  </si>
  <si>
    <t>Центральный аппарат</t>
  </si>
  <si>
    <t>Саламатова Е.Г., первый заместитель министра
Белоусова М.Е., заместитель министра
 Васильева Е.С., заместитель министра 
Коньков К.В., заместитель министра
 Клокова А.Л., заместитель министра</t>
  </si>
  <si>
    <t>Обеспечение текущей деятельности, руководство и управление в сфере установленных функций территориальных органов Минсоцоплитики УР</t>
  </si>
  <si>
    <t>Территориальные органы</t>
  </si>
  <si>
    <t>Саламатова Е.Г.,  первый заместитель министра
Васильева Е.С., заместитель министра
 Рудина Г.Ф., начальник отдела по работе с территориальными органами и учреждениями социального обслуживания
 Рубцов Д.Н., начальник планово-финансового отдела</t>
  </si>
  <si>
    <t xml:space="preserve">Создание условий для реализации полномочий Министерства;
организация реализации мероприятий государственных, ведомственных программ; 
повышение эффективности распределения бюджетных средств; 
повышение уровня качества финансового менеджмента, повышение уровня бюджетной дисциплины, бюджетного планирования, управления бюджетными расходами 
</t>
  </si>
  <si>
    <t>Уплата налога на имущество</t>
  </si>
  <si>
    <t>Васильева Е.С., заместитель министра
Бибик И.В., начальник отдела бухгалтерского учета и отчетности
Рубцов Д.Н.,  начальник планово-финансового отдела</t>
  </si>
  <si>
    <t xml:space="preserve">Выполнение обязательств по уплате налога на имущество </t>
  </si>
  <si>
    <t>Уплата земельного налога</t>
  </si>
  <si>
    <t>Васильева Е.С., заместитель министра
 Бибик И.В., начальник отдела бухгалтерского учета и отчетности
Рубцов Д.Н.,  начальник планово-финансового отдела</t>
  </si>
  <si>
    <t>Выполнение обязательств  по уплате земельного налога</t>
  </si>
  <si>
    <t xml:space="preserve">Обеспечение государственных полномочий, переданных органам местного самоуправления, в части  организации и осуществления деятельности по социальной поддержке отдельных категорий граждан </t>
  </si>
  <si>
    <t>Организация учета (регистрация) многодетных семей</t>
  </si>
  <si>
    <t>Создание условий для реализации полномочий в части предоставления мер социальной поддержки многодетным семьям</t>
  </si>
  <si>
    <r>
      <t xml:space="preserve">                 по состоянию на </t>
    </r>
    <r>
      <rPr>
        <b/>
        <u/>
        <sz val="10"/>
        <rFont val="Times New Roman"/>
        <family val="1"/>
        <charset val="204"/>
      </rPr>
      <t xml:space="preserve"> 01.01.2017.</t>
    </r>
  </si>
  <si>
    <t>Ежемесячные денежные выплаты получили 126,0 тыс. ветеранов труда</t>
  </si>
  <si>
    <t>Ежемесячную денежную выплату получили 11,6 тыс.тружеников тыла</t>
  </si>
  <si>
    <t>Ежемесячную денежную выплату получили  0,7 тыс. реабилитированных лиц и лиц, признанных пострадавшими от политических репрессий</t>
  </si>
  <si>
    <t>126,0 тыс. ветеранов труда получили ежемесячную денежную компенсацию  расходов на оплату жилого помещения и коммунальных услуг</t>
  </si>
  <si>
    <t>Ежемесячная денежная компенсация  расходов на оплату жилого помещения и коммунальных услуг предоставлена 1,0 тыс.  реабилитированным лицам и лицам, признанным пострадавшими от политических репрессий</t>
  </si>
  <si>
    <t xml:space="preserve">Ежемесячную денежную компенсацию расходов на оплату жилого помещения и коммунальных услуг получили 130,0 тыс.чел., отдельные категории граждан (федеральные льготники)
</t>
  </si>
  <si>
    <t xml:space="preserve">Государственную социальную помощь поличили  2,0 тыс.  граждан, в том числе   90 семей на основании социального контракта </t>
  </si>
  <si>
    <t xml:space="preserve">В целях сохранения семейных традиций 1500 супружеских пар, отмечающих 50, 55, 60, 65, 70 и 75-летие совместной жизни, получили единовременную выплату. </t>
  </si>
  <si>
    <t xml:space="preserve"> Государственное пособие на погребение предоставлена 2150 чел. 
</t>
  </si>
  <si>
    <t>Производится выплата ежемесячного денежного вознаграждения 26 гражданам, удостоенным звания «Почетный гражданин Удмуртской Республики», и 6 вдовам почетных граждан</t>
  </si>
  <si>
    <t xml:space="preserve">62 инвалида боевых действий, проходивших военную службу по призыву, получили ежегодную денежную выплату  в год в зависимости от группы инвалидности </t>
  </si>
  <si>
    <t>Дополнительное пенсионное обеспечение предоставлено 810 гражданам ежегодно</t>
  </si>
  <si>
    <t>Пенсионное обеспечение 26  лицам, работавшим в учреждениях противопожарной службы УР не менее 25 лет (достигшим возраста 50 лет) и в профессиональных аварийно-спасательных службах, профессиональных аварийно-спасательных формированиях УР не менее 15 лет (достигшим возраста 40 лет)</t>
  </si>
  <si>
    <t>Более 2,2 тыс. чел. подвергшихся воздействию радиации получили пособия и компенсации.</t>
  </si>
  <si>
    <t xml:space="preserve">Ежемесячное пособие при возникновении поствакцинальных осложнений выплачено 8 гражданам в год       </t>
  </si>
  <si>
    <t>Обеспечено протезно - ортопедическими изделиями 845 тружеников тыла и граждан, не имеющих группы инвалидности</t>
  </si>
  <si>
    <t>В 2016 году обеспечено 26,0 тыс. инвалидов</t>
  </si>
  <si>
    <t>Выдано 1157 путевок на санаторно-курортное лечение, 1909 чел. охвачено бесплатным проездом на междугородном транспорте к месту лечения и обратно, при наличии медицинских показаний, на санаторно - курортное лечение.</t>
  </si>
  <si>
    <t xml:space="preserve"> Предоставлена субсидия для осуществления социальной подддержки и защиты инвалидов и (или) ветеранов, проживающих на территории Удмуртской Республики, в рамках осуществления уставной деятельности</t>
  </si>
  <si>
    <t>Обеспечение одеждой и обувью к началу учебного года 2250 детей из малоимущих семей.</t>
  </si>
  <si>
    <t>Ежемесячное пособие на ребенка получили 81,5 тыс. семей на 131 тыс. детей</t>
  </si>
  <si>
    <t>Единовременное пособие получили 4,2 тыс. беременных женщин</t>
  </si>
  <si>
    <t>Ежемесячную денежную выплату получили 4,5 тыс. чел.</t>
  </si>
  <si>
    <t>Единовременное пособие получили 37 беременных женщин, ежемесячное пособие на ребенка  - 154 человек</t>
  </si>
  <si>
    <t>Выплату получили 300 семей, воспитывающих детей-инвалидов.</t>
  </si>
  <si>
    <t xml:space="preserve">Единовременное денежное вознаграждение в размере 15,0 тыс.рублей получили 35 граждан, награжденным знаком отличия «Родительская слава» </t>
  </si>
  <si>
    <t>Государственная услуга оказана в полном объеме</t>
  </si>
  <si>
    <t>Материальная помощь оказана 500 семьям оказавщимся в трудной жизненной ситуации,  все запланированные мероприятий по популязации семейных ценностей проведены</t>
  </si>
  <si>
    <t>Улучшены жилищные условия не менее 40 многодетных семей Удмуртской Республики</t>
  </si>
  <si>
    <t>3010000000</t>
  </si>
  <si>
    <t xml:space="preserve">3010105530
</t>
  </si>
  <si>
    <t>3010103730</t>
  </si>
  <si>
    <t>3010105540</t>
  </si>
  <si>
    <t>310</t>
  </si>
  <si>
    <t>3010103720</t>
  </si>
  <si>
    <t>3010103740</t>
  </si>
  <si>
    <t xml:space="preserve">30101052500,
</t>
  </si>
  <si>
    <t>240, 310</t>
  </si>
  <si>
    <t xml:space="preserve">3010152200, 
</t>
  </si>
  <si>
    <t>3010103560</t>
  </si>
  <si>
    <t xml:space="preserve">3010103570
</t>
  </si>
  <si>
    <t>3010103530</t>
  </si>
  <si>
    <t>310, 313</t>
  </si>
  <si>
    <t>3010103580</t>
  </si>
  <si>
    <t>3010103610</t>
  </si>
  <si>
    <t>3010103430</t>
  </si>
  <si>
    <t>3010103810</t>
  </si>
  <si>
    <t>340, 312</t>
  </si>
  <si>
    <t>3010107220</t>
  </si>
  <si>
    <t>3010107230</t>
  </si>
  <si>
    <t>3010151370</t>
  </si>
  <si>
    <t>310, 321</t>
  </si>
  <si>
    <t>3010152400</t>
  </si>
  <si>
    <t>3010152800</t>
  </si>
  <si>
    <t>3010300000</t>
  </si>
  <si>
    <t>3010303550</t>
  </si>
  <si>
    <t>3010400000</t>
  </si>
  <si>
    <t>3010451300</t>
  </si>
  <si>
    <t>3010500000</t>
  </si>
  <si>
    <t>3010551940</t>
  </si>
  <si>
    <t>3010600000</t>
  </si>
  <si>
    <t>3010604080</t>
  </si>
  <si>
    <t>3010604090</t>
  </si>
  <si>
    <t>3010604100</t>
  </si>
  <si>
    <t>3010604110</t>
  </si>
  <si>
    <t>3010604120</t>
  </si>
  <si>
    <t>3010604140</t>
  </si>
  <si>
    <t>3010604150</t>
  </si>
  <si>
    <t>3010604160</t>
  </si>
  <si>
    <t>3010604170</t>
  </si>
  <si>
    <t>3010604180</t>
  </si>
  <si>
    <t>3010606650</t>
  </si>
  <si>
    <t>3020100000</t>
  </si>
  <si>
    <t>3020103620</t>
  </si>
  <si>
    <t>320</t>
  </si>
  <si>
    <t>3020103710</t>
  </si>
  <si>
    <t>3020103590</t>
  </si>
  <si>
    <t>3020153810</t>
  </si>
  <si>
    <t xml:space="preserve">240,310, </t>
  </si>
  <si>
    <t>3020153850</t>
  </si>
  <si>
    <t>3020153860</t>
  </si>
  <si>
    <t>310, 244</t>
  </si>
  <si>
    <t>3020153870</t>
  </si>
  <si>
    <t>3020105480</t>
  </si>
  <si>
    <t>3020152700</t>
  </si>
  <si>
    <t>3020103540</t>
  </si>
  <si>
    <t>3020200000</t>
  </si>
  <si>
    <t>3020203600</t>
  </si>
  <si>
    <t>3020205710</t>
  </si>
  <si>
    <t>3020300000</t>
  </si>
  <si>
    <t>3020306770</t>
  </si>
  <si>
    <t>3020400000</t>
  </si>
  <si>
    <t>3020459400</t>
  </si>
  <si>
    <t>3020403990</t>
  </si>
  <si>
    <t xml:space="preserve">3020600000
</t>
  </si>
  <si>
    <t>3020605050</t>
  </si>
  <si>
    <t>240, 320</t>
  </si>
  <si>
    <t>3020604340</t>
  </si>
  <si>
    <t>3020604460</t>
  </si>
  <si>
    <t>3020700000</t>
  </si>
  <si>
    <t>3020703780</t>
  </si>
  <si>
    <t>3020703790</t>
  </si>
  <si>
    <t>3020703800</t>
  </si>
  <si>
    <t>3020703870</t>
  </si>
  <si>
    <t>3030100000</t>
  </si>
  <si>
    <t>3030106770</t>
  </si>
  <si>
    <t>3030200000</t>
  </si>
  <si>
    <t>3030206770</t>
  </si>
  <si>
    <t>3030300000</t>
  </si>
  <si>
    <t>3030306770</t>
  </si>
  <si>
    <t>3030500000</t>
  </si>
  <si>
    <t>3030503820</t>
  </si>
  <si>
    <t>3030600000</t>
  </si>
  <si>
    <t>3030600680</t>
  </si>
  <si>
    <t>3030605800</t>
  </si>
  <si>
    <t>240, 612</t>
  </si>
  <si>
    <t>3030700000</t>
  </si>
  <si>
    <t>3030704900</t>
  </si>
  <si>
    <t>240, 320, 612</t>
  </si>
  <si>
    <t>3030800000</t>
  </si>
  <si>
    <t>3030805170</t>
  </si>
  <si>
    <t>3030900000</t>
  </si>
  <si>
    <t>3030905110</t>
  </si>
  <si>
    <t>3031000000</t>
  </si>
  <si>
    <t>3031005140</t>
  </si>
  <si>
    <t>3031100000</t>
  </si>
  <si>
    <t>3031107390</t>
  </si>
  <si>
    <t>3040100000</t>
  </si>
  <si>
    <t>3040104060</t>
  </si>
  <si>
    <t>3040200000</t>
  </si>
  <si>
    <t>3040200030</t>
  </si>
  <si>
    <t>120, 240, 850</t>
  </si>
  <si>
    <t>3040300000</t>
  </si>
  <si>
    <t>3040300070</t>
  </si>
  <si>
    <t>3040400000</t>
  </si>
  <si>
    <t>3040400620</t>
  </si>
  <si>
    <t>612, 622, 850</t>
  </si>
  <si>
    <t>3040400640</t>
  </si>
  <si>
    <t>3040500000</t>
  </si>
  <si>
    <t>3040507560</t>
  </si>
  <si>
    <t>В рамках государственного задания оказаны государтсвенные услуги: в стационарной форме 3250 чел.</t>
  </si>
  <si>
    <t>В рамках государственного задания оказаны услуги: реализация основных профессиональных образовательных программ среднего профессионального образования, программ профессионального обучения</t>
  </si>
  <si>
    <t>Государственные услуги оказаны в полном объеме</t>
  </si>
  <si>
    <t xml:space="preserve">Проведены мероприятий, посвященных Дню пожилых людей, Дню инвалидов, Дня Победы в Великой Отечественной войне 1941-1945 годов;
</t>
  </si>
  <si>
    <t>Оказана материальная  помощь 1 пенсионеру</t>
  </si>
  <si>
    <t xml:space="preserve">Организована  льготная подписка и доставка 1000 комплектов газеты для пожилых людей </t>
  </si>
  <si>
    <t>В соответствии с Федеральным законом от 28.12.2013  № 442-ФЗ «Об  основах социального  обслуживания граждан в РФ» в республике  принята нормативная правовая база, обеспечивающая реализацию законодательства о социальном обслуживании, направленного на привлечение негосударственного сектора, развитие конкурентности на рынке социальных услуг.
Постановление Правительства Удмуртской Республики от 05.11.2014   № 427 «Об утверждении Порядка выплаты компенсации поставщикам социальных услуг на территории Удмуртской Республики». За счет средств бюджета Удмуртской Республики в 2016 году была произведена первая выплата компенсации  поставщику социальных услуг ООО «Медицинская компания «Благо» за 1 человека в размере 62 296 рублей</t>
  </si>
  <si>
    <t>Обязательства Министерства и территориальных органов по уплате налога на имущество выполнены в полном объеме</t>
  </si>
  <si>
    <t>Обязательства Министерства и территориальных органов по уплате земельного налога выполнены в полном объеме</t>
  </si>
  <si>
    <t>3010153000</t>
  </si>
  <si>
    <t>3010154620</t>
  </si>
  <si>
    <t>30101R4620</t>
  </si>
  <si>
    <t>Единовременные денежные компенсации реабилитированным лицам</t>
  </si>
  <si>
    <t>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t>
  </si>
  <si>
    <t>Раходы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t>
  </si>
  <si>
    <t>Софинансирование социальной  программы Удмуртской Республики  «Укрепление материально-технической базы учреждений социального обслуживания населения и  обучение компьютерной грамотности неработающих пенсионеров за счёт субсидии Пенсионного фонда Российской Федерации  и средств бюджета Удмуртской Республики»</t>
  </si>
  <si>
    <t>3030850270</t>
  </si>
  <si>
    <t>3030805170
3030517</t>
  </si>
  <si>
    <t>3030850270
3035027</t>
  </si>
  <si>
    <t xml:space="preserve">Министерство по физической культуре, спорту и молодежной политике Удмуртской Республики
</t>
  </si>
  <si>
    <t xml:space="preserve">Министерство культуры и туризма Удмуртской Республики
</t>
  </si>
  <si>
    <t>Министерство труда и миграционной политики Удмуртской Республики</t>
  </si>
  <si>
    <t xml:space="preserve">3030850270
</t>
  </si>
  <si>
    <t>ИТОГО по государственной программе</t>
  </si>
  <si>
    <t>3031052090</t>
  </si>
  <si>
    <t>2</t>
  </si>
  <si>
    <t>4</t>
  </si>
  <si>
    <t xml:space="preserve">В 2015 году в отрасль привлечено 73,1 млн. руб. В 2016 году 123,9 млн. руб, в том числе средства мецената на строительство «Республиканского реабилитационного центра для детей и подростков с ограниченными возможностями« в сумме 108,0 млн. руб. А также в рамках энергосервисных контрастов переоборудована котельная в Бюджетном стационарном учреждении социального обслуживания Удмуртской Республики «Канифольный детский дом-интернат для умственно отсталых детей» стоимостью 15,9 млн. руб. </t>
  </si>
  <si>
    <t>________________________________</t>
  </si>
  <si>
    <t>На укрепление материально технической базы подведомственных государственных учреждений направлено 202,6 тыс. руб</t>
  </si>
  <si>
    <t xml:space="preserve">В рамках укрепления материально-технической базы учреждений социального обслуживания населения  за счет субсидии из бюджета Пенсионного фонда Российской Федерации и средств Удмуртской Республики» отремонтированы дополнительные площади в Глазовском психоневрологическом интернате, проведена реконструкция в Сарапульском психоневрологическом интернате, в результате чего будут улучшены условия проживания и обслуживания 111 граждан. На сегодняшний день стационарных учреждений, находящихся в ветхом или аварийном состоянии в республике нет. </t>
  </si>
  <si>
    <t>Улучшены условия проживания граждан в стационарных и полустационарных учреждениях социального обслуживания Удмуртской Республики, а также улучшены условия труда работников.</t>
  </si>
  <si>
    <t xml:space="preserve">Для повышения качества планирования и эффективности использования бюджетных средств в соответствии с приказами Министерства учреждениям, подведомственным Министерству утверждены и доведены  государственные задания на оказание государственных услуг на 2016 г. 
</t>
  </si>
  <si>
    <t>Единовременная выплата  на проведение капитального  ремонта  жилых помещений  инвалидам и участникам Великой Отечественной войны 1941-1945 годов в размере не более 80 тысяч рублей и членам семей  погибших (умерших) инвалидов и участников Великой Отечественной войны 1941-1945 годов  не более 30 тыс. рублей предоставлена 321 чел</t>
  </si>
  <si>
    <t xml:space="preserve">Размещенние видео- и аудиороликов на республиканском телеканале «Моя Удмуртия». </t>
  </si>
  <si>
    <t>Адаптированы спортивне объекты с учетом доступности для инвалидов, в том произведена реконструкция душевых комнат, санузлов.</t>
  </si>
  <si>
    <t>Услуги социального такси получили1200 человек</t>
  </si>
  <si>
    <t>На официальном сайте Министерства в сети Интернет  создана интерактивная карта доступности для инвалидов, отражающая информацию о доступности объектов и услуг для инвалидов и МГН.На карте размещено более 150 объектов</t>
  </si>
  <si>
    <t>Обучено  10 специалистов русскому жестовому языку для предоставления качественных услуг инвалидам по слуху</t>
  </si>
  <si>
    <t>Изготовлено более 4500 экзепляров печатной продукции по формированию доступной среды для инвалидов и других маломобильных групп населения</t>
  </si>
  <si>
    <t>Реализация мероприятия позволила облегчить доступ к информации для слабослышащих и глухих людей на республиканском телеканале «Моя Удмуртия, субтетрированиепрограммы Новости -109, авторских программ-59. Осуществлен сурдопередо программы Новости -159, авторских-60.</t>
  </si>
  <si>
    <t>Кредиторская задолженности за 2015 погашена в полном объеме.</t>
  </si>
  <si>
    <t>В целях информирования инвалидов по слуху на республиканском канале Моя Удмуртия организован выпуск новостных передач с сурдопереводом, а также с использованием бегущей строки.</t>
  </si>
  <si>
    <t>В Государственном театре кукол состоялся Междрегиональный фестиваль самодеятельного творчества инвалидов проживающих в стационарных учреждениях социального обслуживания и их сверстников, не имеющих инвалидности "Музыка, песни Российского кино", посвященый Году Российского кино</t>
  </si>
  <si>
    <t>Вручены подарки 1196 ветеранам Великой Отечественной войны в связи с традиционно считающимися юбилейными днями рождения, начиная с 90-летия</t>
  </si>
  <si>
    <t xml:space="preserve">Участие в республиканском конкурсе по компьютерной грамотности  приняли 173 граждан пожилого возраста; 
обеспечено  участие н 2 победителей во Всероссийском конкурсе по компьютерной грамотности среди пожилых людей </t>
  </si>
  <si>
    <t xml:space="preserve">Специализированными оздоровительными заездами охвачено 6117 граждан пожилого возраста </t>
  </si>
  <si>
    <t>Разработано  и издано 60 тыс. экземпляров буклетов о предоставлении социального обслуживания и мер социальной поддержки отдельных категорий граждан и 40,8 тыс. вкладышей</t>
  </si>
  <si>
    <t>В мероприятиях приняли участие  80 тыс.граждан пожилого возраста и инвалидов</t>
  </si>
  <si>
    <r>
      <t xml:space="preserve">    Наименование государственной программы  </t>
    </r>
    <r>
      <rPr>
        <b/>
        <u/>
        <sz val="10"/>
        <rFont val="Times New Roman"/>
        <family val="1"/>
        <charset val="204"/>
      </rPr>
      <t>«Социальная поддержка граждан»</t>
    </r>
  </si>
  <si>
    <r>
      <t xml:space="preserve">    Ответственный исполнитель</t>
    </r>
    <r>
      <rPr>
        <b/>
        <u/>
        <sz val="10"/>
        <rFont val="Times New Roman"/>
        <family val="1"/>
        <charset val="204"/>
      </rPr>
      <t xml:space="preserve">Министерство социальной, семейной и демографической политики Удмуртской Республики </t>
    </r>
  </si>
  <si>
    <t>Оказана материальная поддержка учащихся в виде стипендии</t>
  </si>
  <si>
    <t xml:space="preserve">Ежемесячную денежную выплату получили отдельных категорий граждан, признаные нуждающимися </t>
  </si>
  <si>
    <t xml:space="preserve">По предварительной оценке Удмуртстата в 2016 году в республике родилось 21 024 ребенка (2015 год – 22 145 человек), умерло 19 090 человек (2015 год – 19515 человек).
С 2009 года в Удмуртии сохраняется естественный прирост населения. По предварительным данным Удмуртстата в 2016 году естественный прирост составил 1 934 человека, что на 696 человек меньше, чем за 2015 год (2015 год – 2 630 человек).
Рост рождаемости обеспечивается рождением вторых и последующих детей в семьях, который  составил 64,7 % от общего количества рождений (в 2015 году – 62,4%). 
</t>
  </si>
  <si>
    <t>Денежные компенсационные выплаты за питание детям-сиротам и детям, оставшимся без попечения родителей предоставлены всем нуждающимся в полном объеме</t>
  </si>
  <si>
    <t>Предоставлены денежные компенсационные выплачены детям-сиротам и детям, оставшимся без попечения родителей, лицам из числа детей-сирот и детей, оставшихся без попечения родителей, обучающимся в Сарапульском колледже для инвалидов для обеспечения их одеждой и обувью</t>
  </si>
  <si>
    <t>Осуществлена выплата единовременного денежного пособия  детям-сиротам и детям, оставшимся без попечения родителей, лицам из числа детей-сирот и детей, оставшихся без попечения родителей, выпускникамв Сарапульского колледжа для инвалидов</t>
  </si>
  <si>
    <t>Предоставлена выплата пособия на приобретение учебной литературы и письменных принадлежностей</t>
  </si>
  <si>
    <t xml:space="preserve">Доля вторых и последующих рождений от общей численности рождений в Удмуртской Республике
</t>
  </si>
</sst>
</file>

<file path=xl/styles.xml><?xml version="1.0" encoding="utf-8"?>
<styleSheet xmlns="http://schemas.openxmlformats.org/spreadsheetml/2006/main">
  <numFmts count="3">
    <numFmt numFmtId="164" formatCode="#,##0.0"/>
    <numFmt numFmtId="165" formatCode="0.0"/>
    <numFmt numFmtId="166" formatCode="000000"/>
  </numFmts>
  <fonts count="31">
    <font>
      <sz val="11"/>
      <color theme="1"/>
      <name val="Calibri"/>
      <family val="2"/>
      <charset val="204"/>
    </font>
    <font>
      <sz val="10"/>
      <color theme="1"/>
      <name val="Times New Roman"/>
      <family val="1"/>
      <charset val="204"/>
    </font>
    <font>
      <sz val="12"/>
      <color theme="1"/>
      <name val="Times New Roman"/>
      <family val="1"/>
      <charset val="204"/>
    </font>
    <font>
      <b/>
      <u/>
      <sz val="12"/>
      <color theme="1"/>
      <name val="Times New Roman"/>
      <family val="1"/>
      <charset val="204"/>
    </font>
    <font>
      <sz val="10"/>
      <name val="Times New Roman"/>
      <family val="1"/>
      <charset val="204"/>
    </font>
    <font>
      <sz val="10"/>
      <color rgb="FF000000"/>
      <name val="Times New Roman"/>
      <family val="1"/>
      <charset val="204"/>
    </font>
    <font>
      <b/>
      <sz val="10"/>
      <color theme="1"/>
      <name val="Times New Roman"/>
      <family val="1"/>
      <charset val="204"/>
    </font>
    <font>
      <b/>
      <u/>
      <sz val="10"/>
      <color theme="1"/>
      <name val="Times New Roman"/>
      <family val="1"/>
      <charset val="204"/>
    </font>
    <font>
      <sz val="10"/>
      <name val="Arial Cyr"/>
      <charset val="204"/>
    </font>
    <font>
      <b/>
      <u/>
      <sz val="10"/>
      <name val="Times New Roman"/>
      <family val="1"/>
      <charset val="204"/>
    </font>
    <font>
      <b/>
      <sz val="10"/>
      <name val="Times New Roman"/>
      <family val="1"/>
      <charset val="204"/>
    </font>
    <font>
      <b/>
      <sz val="10"/>
      <color theme="1"/>
      <name val="Calibri"/>
      <family val="2"/>
      <charset val="204"/>
    </font>
    <font>
      <b/>
      <sz val="12"/>
      <color theme="1"/>
      <name val="Times New Roman"/>
      <family val="1"/>
      <charset val="204"/>
    </font>
    <font>
      <sz val="11"/>
      <color theme="1"/>
      <name val="Times New Roman"/>
      <family val="1"/>
      <charset val="204"/>
    </font>
    <font>
      <sz val="12"/>
      <color rgb="FF000000"/>
      <name val="Times New Roman"/>
      <family val="1"/>
      <charset val="204"/>
    </font>
    <font>
      <b/>
      <sz val="12"/>
      <name val="Times New Roman"/>
      <family val="1"/>
      <charset val="204"/>
    </font>
    <font>
      <sz val="12"/>
      <name val="Times New Roman"/>
      <family val="1"/>
      <charset val="204"/>
    </font>
    <font>
      <sz val="12"/>
      <color indexed="8"/>
      <name val="Times New Roman"/>
      <family val="1"/>
      <charset val="204"/>
    </font>
    <font>
      <b/>
      <sz val="11"/>
      <color theme="1"/>
      <name val="Times New Roman"/>
      <family val="1"/>
      <charset val="204"/>
    </font>
    <font>
      <b/>
      <sz val="9"/>
      <color theme="1"/>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i/>
      <sz val="9"/>
      <color rgb="FF000000"/>
      <name val="Times New Roman"/>
      <family val="1"/>
      <charset val="204"/>
    </font>
    <font>
      <b/>
      <sz val="9"/>
      <name val="Times New Roman"/>
      <family val="1"/>
      <charset val="204"/>
    </font>
    <font>
      <i/>
      <sz val="9"/>
      <color theme="1"/>
      <name val="Times New Roman"/>
      <family val="1"/>
      <charset val="204"/>
    </font>
    <font>
      <sz val="10"/>
      <color rgb="FFFF0000"/>
      <name val="Times New Roman"/>
      <family val="1"/>
      <charset val="204"/>
    </font>
    <font>
      <b/>
      <sz val="9"/>
      <color rgb="FF000000"/>
      <name val="Times New Roman"/>
      <family val="1"/>
      <charset val="204"/>
    </font>
    <font>
      <i/>
      <sz val="9"/>
      <name val="Times New Roman"/>
      <family val="1"/>
      <charset val="204"/>
    </font>
    <font>
      <b/>
      <sz val="10"/>
      <color rgb="FF000000"/>
      <name val="Arial CYR"/>
      <family val="2"/>
    </font>
    <font>
      <sz val="9"/>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8" fillId="0" borderId="0"/>
    <xf numFmtId="0" fontId="29" fillId="0" borderId="8">
      <alignment vertical="top" wrapText="1"/>
    </xf>
  </cellStyleXfs>
  <cellXfs count="260">
    <xf numFmtId="0" fontId="0" fillId="0" borderId="0" xfId="0"/>
    <xf numFmtId="0" fontId="1" fillId="0" borderId="0" xfId="0" applyFont="1"/>
    <xf numFmtId="0" fontId="2" fillId="0" borderId="0" xfId="0" applyFont="1" applyAlignment="1">
      <alignment horizontal="justify"/>
    </xf>
    <xf numFmtId="0" fontId="2" fillId="0" borderId="0" xfId="0" applyFont="1"/>
    <xf numFmtId="2" fontId="2" fillId="0" borderId="0" xfId="0" applyNumberFormat="1" applyFont="1" applyAlignment="1">
      <alignment wrapText="1"/>
    </xf>
    <xf numFmtId="0" fontId="4" fillId="0" borderId="1" xfId="0" applyFont="1" applyFill="1" applyBorder="1" applyAlignment="1">
      <alignment horizontal="left" vertical="top" wrapText="1"/>
    </xf>
    <xf numFmtId="0" fontId="2" fillId="0" borderId="0" xfId="0" applyFont="1" applyAlignment="1">
      <alignment wrapText="1"/>
    </xf>
    <xf numFmtId="0" fontId="2" fillId="0" borderId="0" xfId="0" applyFont="1" applyAlignment="1"/>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0" xfId="0" applyFont="1" applyAlignment="1">
      <alignment horizontal="justify"/>
    </xf>
    <xf numFmtId="0" fontId="1" fillId="0" borderId="0" xfId="0" applyFont="1" applyAlignment="1"/>
    <xf numFmtId="2" fontId="1" fillId="0" borderId="0" xfId="0" applyNumberFormat="1" applyFont="1" applyAlignment="1">
      <alignment wrapText="1"/>
    </xf>
    <xf numFmtId="0" fontId="1" fillId="0" borderId="0" xfId="0" applyFont="1" applyAlignment="1">
      <alignment wrapText="1"/>
    </xf>
    <xf numFmtId="0" fontId="1" fillId="0" borderId="0" xfId="0" applyFont="1" applyAlignment="1">
      <alignment horizontal="right"/>
    </xf>
    <xf numFmtId="4" fontId="2" fillId="0" borderId="0" xfId="0" applyNumberFormat="1" applyFont="1"/>
    <xf numFmtId="4" fontId="2" fillId="0" borderId="0" xfId="0" applyNumberFormat="1" applyFont="1" applyAlignment="1"/>
    <xf numFmtId="0" fontId="4" fillId="0" borderId="0" xfId="0" applyFont="1" applyFill="1"/>
    <xf numFmtId="0" fontId="4" fillId="0" borderId="0" xfId="0" applyFont="1" applyFill="1" applyAlignment="1">
      <alignment wrapText="1"/>
    </xf>
    <xf numFmtId="0" fontId="4" fillId="0" borderId="0" xfId="0" applyFont="1" applyFill="1" applyAlignment="1">
      <alignment horizontal="right"/>
    </xf>
    <xf numFmtId="0" fontId="4" fillId="0" borderId="0" xfId="0" applyFont="1" applyFill="1" applyAlignment="1">
      <alignment horizontal="justify"/>
    </xf>
    <xf numFmtId="0" fontId="4" fillId="0" borderId="0" xfId="0" applyFont="1" applyFill="1" applyAlignment="1"/>
    <xf numFmtId="2" fontId="4" fillId="0" borderId="0" xfId="0" applyNumberFormat="1" applyFont="1" applyFill="1" applyAlignment="1">
      <alignment wrapText="1"/>
    </xf>
    <xf numFmtId="0" fontId="6" fillId="0" borderId="0" xfId="0" applyFont="1"/>
    <xf numFmtId="4" fontId="6" fillId="0" borderId="1" xfId="0" applyNumberFormat="1" applyFont="1" applyBorder="1" applyAlignment="1">
      <alignment vertical="top" wrapText="1"/>
    </xf>
    <xf numFmtId="0" fontId="12" fillId="0" borderId="0" xfId="0" applyFont="1"/>
    <xf numFmtId="0" fontId="1" fillId="0" borderId="0" xfId="0" applyFont="1" applyBorder="1" applyAlignment="1">
      <alignment vertical="top" wrapText="1"/>
    </xf>
    <xf numFmtId="0" fontId="1" fillId="0" borderId="0" xfId="0" applyFont="1" applyBorder="1" applyAlignment="1">
      <alignment horizontal="center" vertical="top" wrapText="1"/>
    </xf>
    <xf numFmtId="164" fontId="1" fillId="0" borderId="1" xfId="0" applyNumberFormat="1" applyFont="1" applyFill="1" applyBorder="1" applyAlignment="1">
      <alignment vertical="top" wrapText="1"/>
    </xf>
    <xf numFmtId="0" fontId="1" fillId="0" borderId="0" xfId="0" applyFont="1" applyFill="1"/>
    <xf numFmtId="4" fontId="1" fillId="0" borderId="0" xfId="0" applyNumberFormat="1" applyFont="1" applyFill="1"/>
    <xf numFmtId="4" fontId="1" fillId="0" borderId="0" xfId="0" applyNumberFormat="1" applyFont="1" applyFill="1" applyAlignment="1">
      <alignment horizontal="left"/>
    </xf>
    <xf numFmtId="4" fontId="1" fillId="0" borderId="0" xfId="0" applyNumberFormat="1" applyFont="1" applyFill="1" applyAlignment="1">
      <alignment wrapText="1"/>
    </xf>
    <xf numFmtId="4" fontId="6" fillId="0" borderId="1" xfId="0" applyNumberFormat="1" applyFont="1" applyFill="1" applyBorder="1" applyAlignment="1">
      <alignment vertical="top" wrapText="1"/>
    </xf>
    <xf numFmtId="164" fontId="1" fillId="0" borderId="1" xfId="0" applyNumberFormat="1" applyFont="1" applyFill="1" applyBorder="1"/>
    <xf numFmtId="0" fontId="1" fillId="0" borderId="0" xfId="0" applyFont="1" applyFill="1" applyBorder="1" applyAlignment="1">
      <alignment vertical="top" wrapText="1"/>
    </xf>
    <xf numFmtId="4" fontId="1" fillId="0" borderId="0" xfId="0" applyNumberFormat="1"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Border="1"/>
    <xf numFmtId="0" fontId="4" fillId="0" borderId="0" xfId="0" applyFont="1" applyFill="1" applyAlignment="1">
      <alignment horizontal="left" vertical="top"/>
    </xf>
    <xf numFmtId="0" fontId="4" fillId="0" borderId="0" xfId="0" applyFont="1" applyFill="1" applyAlignment="1">
      <alignment vertical="top"/>
    </xf>
    <xf numFmtId="0" fontId="4" fillId="0" borderId="0" xfId="0" applyFont="1" applyFill="1" applyAlignment="1">
      <alignment horizontal="left" vertical="top" wrapText="1"/>
    </xf>
    <xf numFmtId="49" fontId="10" fillId="0" borderId="1" xfId="0" applyNumberFormat="1" applyFont="1" applyFill="1" applyBorder="1" applyAlignment="1">
      <alignment horizontal="center" vertical="top" wrapText="1"/>
    </xf>
    <xf numFmtId="0" fontId="1" fillId="0" borderId="1" xfId="0" applyFont="1" applyBorder="1" applyAlignment="1">
      <alignment horizontal="left" vertical="top" wrapText="1"/>
    </xf>
    <xf numFmtId="0" fontId="4" fillId="0" borderId="0" xfId="0" applyFont="1" applyFill="1" applyAlignment="1">
      <alignment horizontal="center" vertical="center"/>
    </xf>
    <xf numFmtId="0" fontId="14" fillId="0" borderId="0" xfId="0" applyFont="1" applyAlignment="1">
      <alignment horizontal="left"/>
    </xf>
    <xf numFmtId="49" fontId="16" fillId="2" borderId="1" xfId="0" applyNumberFormat="1" applyFont="1" applyFill="1" applyBorder="1" applyAlignment="1">
      <alignment horizontal="center" vertical="top"/>
    </xf>
    <xf numFmtId="49" fontId="16" fillId="0" borderId="1" xfId="0" applyNumberFormat="1" applyFont="1" applyFill="1" applyBorder="1" applyAlignment="1">
      <alignment horizontal="center" vertical="top"/>
    </xf>
    <xf numFmtId="0" fontId="16" fillId="0" borderId="1" xfId="0" applyFont="1" applyFill="1" applyBorder="1" applyAlignment="1">
      <alignment horizontal="center" vertical="top"/>
    </xf>
    <xf numFmtId="0" fontId="16" fillId="0" borderId="1" xfId="0" applyFont="1" applyFill="1" applyBorder="1" applyAlignment="1">
      <alignment horizontal="justify" vertical="top"/>
    </xf>
    <xf numFmtId="0" fontId="16" fillId="0" borderId="1" xfId="0" applyFont="1" applyFill="1" applyBorder="1" applyAlignment="1">
      <alignment horizontal="center" vertical="top" wrapText="1"/>
    </xf>
    <xf numFmtId="49" fontId="16" fillId="0" borderId="1" xfId="0" applyNumberFormat="1" applyFont="1" applyBorder="1" applyAlignment="1">
      <alignment horizontal="center" vertical="top"/>
    </xf>
    <xf numFmtId="0" fontId="16" fillId="0" borderId="1" xfId="0" applyFont="1" applyBorder="1" applyAlignment="1">
      <alignment horizontal="center" vertical="top"/>
    </xf>
    <xf numFmtId="0" fontId="16" fillId="0" borderId="1" xfId="0" applyFont="1" applyFill="1" applyBorder="1" applyAlignment="1">
      <alignment vertical="top" wrapText="1"/>
    </xf>
    <xf numFmtId="165" fontId="16" fillId="0" borderId="1" xfId="0" applyNumberFormat="1" applyFont="1" applyFill="1" applyBorder="1" applyAlignment="1">
      <alignment horizontal="center" vertical="top"/>
    </xf>
    <xf numFmtId="165" fontId="16" fillId="0" borderId="1" xfId="0" applyNumberFormat="1" applyFont="1" applyFill="1" applyBorder="1" applyAlignment="1">
      <alignment horizontal="center" vertical="top" wrapText="1"/>
    </xf>
    <xf numFmtId="0" fontId="16" fillId="0" borderId="1" xfId="0" applyFont="1" applyBorder="1" applyAlignment="1">
      <alignment horizontal="justify" vertical="top"/>
    </xf>
    <xf numFmtId="0" fontId="16" fillId="0" borderId="1" xfId="0" applyFont="1" applyBorder="1" applyAlignment="1">
      <alignment horizontal="center" vertical="top" wrapText="1"/>
    </xf>
    <xf numFmtId="164" fontId="16" fillId="0" borderId="1" xfId="0" applyNumberFormat="1" applyFont="1" applyFill="1" applyBorder="1" applyAlignment="1">
      <alignment horizontal="center" vertical="top"/>
    </xf>
    <xf numFmtId="0" fontId="17" fillId="0" borderId="1" xfId="0" applyFont="1" applyBorder="1" applyAlignment="1">
      <alignment horizontal="center" vertical="top" wrapText="1"/>
    </xf>
    <xf numFmtId="0" fontId="16" fillId="0" borderId="1" xfId="0" applyFont="1" applyFill="1" applyBorder="1" applyAlignment="1">
      <alignment horizontal="justify" vertical="top" wrapText="1"/>
    </xf>
    <xf numFmtId="165" fontId="16" fillId="0" borderId="1" xfId="0" applyNumberFormat="1" applyFont="1" applyBorder="1" applyAlignment="1">
      <alignment horizontal="center" vertical="top" wrapText="1"/>
    </xf>
    <xf numFmtId="49" fontId="16" fillId="0" borderId="1" xfId="0" applyNumberFormat="1" applyFont="1" applyBorder="1" applyAlignment="1">
      <alignment vertical="top" wrapText="1"/>
    </xf>
    <xf numFmtId="0" fontId="13" fillId="0" borderId="1" xfId="0" applyFont="1" applyFill="1" applyBorder="1" applyAlignment="1">
      <alignment vertical="top" wrapText="1"/>
    </xf>
    <xf numFmtId="164" fontId="13" fillId="0" borderId="1" xfId="0" applyNumberFormat="1" applyFont="1" applyFill="1" applyBorder="1"/>
    <xf numFmtId="0" fontId="18" fillId="0" borderId="1" xfId="0" applyFont="1" applyFill="1" applyBorder="1" applyAlignment="1">
      <alignment vertical="top" wrapText="1"/>
    </xf>
    <xf numFmtId="0" fontId="19" fillId="0" borderId="1" xfId="0" applyFont="1" applyBorder="1" applyAlignment="1">
      <alignment horizontal="left" vertical="top" wrapText="1"/>
    </xf>
    <xf numFmtId="0" fontId="6"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5" fillId="0" borderId="1" xfId="0" applyFont="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xf numFmtId="165" fontId="1" fillId="0" borderId="1" xfId="0" applyNumberFormat="1" applyFont="1" applyFill="1" applyBorder="1" applyAlignment="1">
      <alignment horizontal="center" vertical="top" wrapText="1"/>
    </xf>
    <xf numFmtId="0" fontId="6" fillId="0" borderId="1" xfId="0" applyFont="1" applyBorder="1" applyAlignment="1">
      <alignment vertical="top" wrapText="1"/>
    </xf>
    <xf numFmtId="2" fontId="1" fillId="0" borderId="0" xfId="0" applyNumberFormat="1" applyFont="1"/>
    <xf numFmtId="0" fontId="14" fillId="0" borderId="0" xfId="0" applyFont="1" applyFill="1" applyAlignment="1">
      <alignment horizontal="left"/>
    </xf>
    <xf numFmtId="164" fontId="2" fillId="0" borderId="0" xfId="0" applyNumberFormat="1" applyFont="1" applyAlignment="1">
      <alignment horizontal="right"/>
    </xf>
    <xf numFmtId="0" fontId="4" fillId="0" borderId="1" xfId="0" applyFont="1" applyFill="1" applyBorder="1"/>
    <xf numFmtId="0" fontId="4" fillId="0" borderId="1" xfId="0" applyFont="1" applyFill="1" applyBorder="1" applyAlignment="1">
      <alignment wrapText="1"/>
    </xf>
    <xf numFmtId="0" fontId="4" fillId="0" borderId="1" xfId="0" applyFont="1" applyFill="1" applyBorder="1" applyAlignment="1">
      <alignment vertical="top"/>
    </xf>
    <xf numFmtId="49" fontId="4" fillId="0" borderId="5"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166" fontId="4" fillId="0" borderId="5" xfId="0" applyNumberFormat="1" applyFont="1" applyFill="1" applyBorder="1" applyAlignment="1">
      <alignment horizontal="left" vertical="top" wrapText="1"/>
    </xf>
    <xf numFmtId="49" fontId="4" fillId="0" borderId="5" xfId="0" applyNumberFormat="1" applyFont="1" applyFill="1" applyBorder="1" applyAlignment="1">
      <alignment vertical="top"/>
    </xf>
    <xf numFmtId="49" fontId="4" fillId="0" borderId="5" xfId="0" applyNumberFormat="1" applyFont="1" applyFill="1" applyBorder="1" applyAlignment="1">
      <alignment vertical="top" wrapText="1"/>
    </xf>
    <xf numFmtId="0" fontId="4" fillId="0" borderId="5" xfId="0" applyNumberFormat="1" applyFont="1" applyFill="1" applyBorder="1" applyAlignment="1">
      <alignment vertical="top" wrapText="1"/>
    </xf>
    <xf numFmtId="0" fontId="1" fillId="0" borderId="1" xfId="0" applyFont="1" applyFill="1" applyBorder="1" applyAlignment="1">
      <alignment horizontal="justify" vertical="top"/>
    </xf>
    <xf numFmtId="0" fontId="1" fillId="0" borderId="1" xfId="0" applyFont="1" applyFill="1" applyBorder="1" applyAlignment="1">
      <alignment horizontal="justify" vertical="top" wrapText="1"/>
    </xf>
    <xf numFmtId="2" fontId="16" fillId="0" borderId="1" xfId="0" applyNumberFormat="1" applyFont="1" applyBorder="1" applyAlignment="1">
      <alignment horizontal="center" vertical="top" wrapText="1"/>
    </xf>
    <xf numFmtId="49" fontId="16" fillId="0" borderId="6" xfId="0" applyNumberFormat="1" applyFont="1" applyBorder="1" applyAlignment="1">
      <alignment horizontal="center" vertical="top"/>
    </xf>
    <xf numFmtId="0" fontId="26" fillId="0" borderId="1" xfId="0" applyFont="1" applyBorder="1"/>
    <xf numFmtId="0" fontId="1" fillId="0" borderId="1" xfId="0" applyFont="1" applyBorder="1" applyAlignment="1">
      <alignment horizontal="center" vertical="top"/>
    </xf>
    <xf numFmtId="0" fontId="1" fillId="0" borderId="1" xfId="0" applyFont="1" applyBorder="1" applyAlignment="1">
      <alignment horizontal="left" vertical="top"/>
    </xf>
    <xf numFmtId="14" fontId="1" fillId="0" borderId="1" xfId="0" applyNumberFormat="1" applyFont="1" applyBorder="1" applyAlignment="1">
      <alignment horizontal="left" vertical="top"/>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20" fillId="0" borderId="1" xfId="0" applyFont="1" applyFill="1" applyBorder="1" applyAlignment="1">
      <alignment horizontal="left" vertical="top" wrapText="1"/>
    </xf>
    <xf numFmtId="0" fontId="1" fillId="0" borderId="1" xfId="0" applyFont="1" applyFill="1" applyBorder="1"/>
    <xf numFmtId="164" fontId="6" fillId="0" borderId="1" xfId="0" applyNumberFormat="1" applyFont="1" applyBorder="1" applyAlignment="1">
      <alignment vertical="top" wrapText="1"/>
    </xf>
    <xf numFmtId="49" fontId="4" fillId="0" borderId="1" xfId="0" applyNumberFormat="1" applyFont="1" applyFill="1" applyBorder="1" applyAlignment="1">
      <alignment vertical="top"/>
    </xf>
    <xf numFmtId="49" fontId="4" fillId="0" borderId="1" xfId="0" applyNumberFormat="1" applyFont="1" applyFill="1" applyBorder="1" applyAlignment="1">
      <alignment vertical="top" wrapText="1"/>
    </xf>
    <xf numFmtId="0" fontId="4" fillId="0" borderId="1" xfId="0" applyFont="1" applyBorder="1" applyAlignment="1">
      <alignment vertical="top" wrapText="1"/>
    </xf>
    <xf numFmtId="49" fontId="1" fillId="0" borderId="1" xfId="0" applyNumberFormat="1" applyFont="1" applyFill="1" applyBorder="1" applyAlignment="1">
      <alignment vertical="top"/>
    </xf>
    <xf numFmtId="0" fontId="1" fillId="0"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0" fontId="2" fillId="0" borderId="1" xfId="0" applyFont="1" applyBorder="1" applyAlignment="1">
      <alignment vertical="top"/>
    </xf>
    <xf numFmtId="4" fontId="2" fillId="0" borderId="1" xfId="0" applyNumberFormat="1" applyFont="1" applyBorder="1" applyAlignment="1">
      <alignment vertical="top"/>
    </xf>
    <xf numFmtId="164" fontId="2" fillId="0" borderId="1" xfId="0" applyNumberFormat="1" applyFont="1" applyBorder="1" applyAlignment="1">
      <alignment vertical="top"/>
    </xf>
    <xf numFmtId="0" fontId="5" fillId="0" borderId="1" xfId="0" applyNumberFormat="1" applyFont="1" applyFill="1" applyBorder="1" applyAlignment="1">
      <alignment vertical="top" wrapText="1"/>
    </xf>
    <xf numFmtId="0" fontId="12" fillId="0" borderId="0" xfId="0" applyFont="1" applyAlignment="1">
      <alignment horizontal="center"/>
    </xf>
    <xf numFmtId="49" fontId="22" fillId="0" borderId="1" xfId="0" applyNumberFormat="1" applyFont="1" applyFill="1" applyBorder="1" applyAlignment="1">
      <alignment horizontal="center" vertical="top"/>
    </xf>
    <xf numFmtId="49" fontId="21" fillId="0" borderId="1" xfId="0" applyNumberFormat="1" applyFont="1" applyFill="1" applyBorder="1" applyAlignment="1">
      <alignment horizontal="center" vertical="top"/>
    </xf>
    <xf numFmtId="0" fontId="24" fillId="0" borderId="1" xfId="0" applyFont="1" applyFill="1" applyBorder="1" applyAlignment="1">
      <alignment horizontal="center" vertical="top" wrapText="1"/>
    </xf>
    <xf numFmtId="0" fontId="22" fillId="0" borderId="1" xfId="0" applyFont="1" applyFill="1" applyBorder="1" applyAlignment="1">
      <alignment horizontal="center" vertical="top"/>
    </xf>
    <xf numFmtId="49" fontId="22" fillId="0" borderId="1"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center"/>
    </xf>
    <xf numFmtId="0" fontId="19" fillId="0" borderId="1" xfId="0" applyFont="1" applyFill="1" applyBorder="1" applyAlignment="1">
      <alignment horizontal="center" vertical="top" wrapText="1"/>
    </xf>
    <xf numFmtId="0" fontId="27" fillId="0" borderId="1" xfId="0" applyFont="1" applyBorder="1" applyAlignment="1">
      <alignment horizontal="left" vertical="top"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left" vertical="top" wrapText="1"/>
    </xf>
    <xf numFmtId="0" fontId="22" fillId="0" borderId="1" xfId="0" applyFont="1" applyFill="1" applyBorder="1" applyAlignment="1">
      <alignment vertical="top" wrapText="1"/>
    </xf>
    <xf numFmtId="0" fontId="24" fillId="0" borderId="1" xfId="0" applyFont="1" applyFill="1" applyBorder="1" applyAlignment="1">
      <alignment horizontal="center" vertical="top"/>
    </xf>
    <xf numFmtId="49" fontId="25" fillId="0" borderId="1" xfId="0" applyNumberFormat="1" applyFont="1" applyFill="1" applyBorder="1" applyAlignment="1">
      <alignment horizontal="center" vertical="top"/>
    </xf>
    <xf numFmtId="0" fontId="23" fillId="0" borderId="1" xfId="0" applyFont="1" applyBorder="1" applyAlignment="1">
      <alignment horizontal="left" vertical="top" wrapText="1"/>
    </xf>
    <xf numFmtId="0" fontId="28" fillId="0" borderId="1" xfId="0" applyFont="1" applyFill="1" applyBorder="1" applyAlignment="1">
      <alignment horizontal="left" vertical="top" wrapText="1"/>
    </xf>
    <xf numFmtId="0" fontId="25" fillId="0" borderId="1" xfId="0" applyFont="1" applyBorder="1" applyAlignment="1">
      <alignment horizontal="justify" vertical="top" wrapText="1"/>
    </xf>
    <xf numFmtId="49" fontId="19" fillId="0" borderId="1" xfId="0" applyNumberFormat="1" applyFont="1" applyFill="1" applyBorder="1" applyAlignment="1">
      <alignment horizontal="center" vertical="top"/>
    </xf>
    <xf numFmtId="49" fontId="1" fillId="0" borderId="0" xfId="0" applyNumberFormat="1" applyFont="1" applyFill="1" applyBorder="1" applyAlignment="1">
      <alignment horizontal="center" vertical="top"/>
    </xf>
    <xf numFmtId="49" fontId="21" fillId="0" borderId="0" xfId="0" applyNumberFormat="1" applyFont="1" applyFill="1" applyBorder="1" applyAlignment="1">
      <alignment horizontal="center" vertical="top"/>
    </xf>
    <xf numFmtId="49" fontId="22" fillId="0" borderId="0" xfId="0" applyNumberFormat="1" applyFont="1" applyFill="1" applyBorder="1" applyAlignment="1">
      <alignment horizontal="center" vertical="top"/>
    </xf>
    <xf numFmtId="0" fontId="20" fillId="0" borderId="0" xfId="0" applyFont="1" applyBorder="1" applyAlignment="1">
      <alignment horizontal="left" vertical="top" wrapText="1"/>
    </xf>
    <xf numFmtId="0" fontId="21" fillId="0" borderId="0" xfId="0" applyFont="1" applyBorder="1" applyAlignment="1">
      <alignment horizontal="left" vertical="top" wrapText="1"/>
    </xf>
    <xf numFmtId="0" fontId="22" fillId="0" borderId="0" xfId="0" applyFont="1" applyFill="1" applyBorder="1" applyAlignment="1">
      <alignment horizontal="left" vertical="top" wrapText="1"/>
    </xf>
    <xf numFmtId="0" fontId="22" fillId="0" borderId="1" xfId="0" applyFont="1" applyFill="1" applyBorder="1" applyAlignment="1">
      <alignment horizontal="center" vertical="top" wrapText="1"/>
    </xf>
    <xf numFmtId="0" fontId="1" fillId="0" borderId="1" xfId="0" applyFont="1" applyFill="1" applyBorder="1" applyAlignment="1">
      <alignment wrapText="1"/>
    </xf>
    <xf numFmtId="164" fontId="22" fillId="0" borderId="1" xfId="1" applyNumberFormat="1" applyFont="1" applyFill="1" applyBorder="1" applyAlignment="1">
      <alignment vertical="top"/>
    </xf>
    <xf numFmtId="164" fontId="24" fillId="0" borderId="1" xfId="1" applyNumberFormat="1" applyFont="1" applyFill="1" applyBorder="1" applyAlignment="1">
      <alignment vertical="top"/>
    </xf>
    <xf numFmtId="164" fontId="1" fillId="0" borderId="0" xfId="0" applyNumberFormat="1" applyFont="1"/>
    <xf numFmtId="49" fontId="24" fillId="0" borderId="1" xfId="0" applyNumberFormat="1" applyFont="1" applyFill="1" applyBorder="1" applyAlignment="1">
      <alignment horizontal="center" vertical="top"/>
    </xf>
    <xf numFmtId="49" fontId="22" fillId="0" borderId="1" xfId="0" applyNumberFormat="1" applyFont="1" applyFill="1" applyBorder="1" applyAlignment="1">
      <alignment horizontal="center" vertical="top"/>
    </xf>
    <xf numFmtId="0" fontId="20" fillId="0" borderId="1" xfId="0" applyFont="1" applyBorder="1" applyAlignment="1">
      <alignment horizontal="left" vertical="top" wrapText="1"/>
    </xf>
    <xf numFmtId="0" fontId="24" fillId="0" borderId="1" xfId="0" applyFont="1" applyFill="1" applyBorder="1" applyAlignment="1">
      <alignment horizontal="center" vertical="top"/>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4" fontId="2" fillId="0" borderId="0" xfId="0" applyNumberFormat="1" applyFont="1" applyFill="1"/>
    <xf numFmtId="4" fontId="2" fillId="0" borderId="0" xfId="0" applyNumberFormat="1" applyFont="1" applyFill="1" applyAlignment="1"/>
    <xf numFmtId="4" fontId="2" fillId="0" borderId="1" xfId="0" applyNumberFormat="1" applyFont="1" applyFill="1" applyBorder="1" applyAlignment="1">
      <alignment vertical="top"/>
    </xf>
    <xf numFmtId="0" fontId="25" fillId="0" borderId="1" xfId="0" applyFont="1" applyFill="1" applyBorder="1" applyAlignment="1">
      <alignment horizontal="justify" vertical="top" wrapText="1"/>
    </xf>
    <xf numFmtId="0" fontId="4" fillId="0" borderId="2" xfId="0" applyFont="1" applyFill="1" applyBorder="1" applyAlignment="1">
      <alignment vertical="top" wrapText="1"/>
    </xf>
    <xf numFmtId="0" fontId="10" fillId="0" borderId="2" xfId="0" applyFont="1" applyFill="1" applyBorder="1" applyAlignment="1">
      <alignment vertical="top" wrapText="1"/>
    </xf>
    <xf numFmtId="0" fontId="4" fillId="0" borderId="1" xfId="0" applyFont="1" applyFill="1" applyBorder="1" applyAlignment="1">
      <alignment horizontal="center" vertical="top" wrapText="1"/>
    </xf>
    <xf numFmtId="2" fontId="4" fillId="0" borderId="0" xfId="0" applyNumberFormat="1" applyFont="1" applyFill="1" applyAlignment="1">
      <alignment horizontal="left" wrapText="1"/>
    </xf>
    <xf numFmtId="4" fontId="4" fillId="0" borderId="0" xfId="0" applyNumberFormat="1" applyFont="1" applyFill="1"/>
    <xf numFmtId="0" fontId="16" fillId="0" borderId="0" xfId="0" applyFont="1" applyFill="1" applyAlignment="1">
      <alignment horizontal="left"/>
    </xf>
    <xf numFmtId="4" fontId="4" fillId="0" borderId="0" xfId="0" applyNumberFormat="1" applyFont="1" applyFill="1" applyAlignment="1">
      <alignment horizontal="right"/>
    </xf>
    <xf numFmtId="0" fontId="10" fillId="0" borderId="0" xfId="0" applyFont="1" applyFill="1"/>
    <xf numFmtId="4" fontId="10" fillId="0" borderId="1" xfId="0" applyNumberFormat="1" applyFont="1" applyFill="1" applyBorder="1" applyAlignment="1">
      <alignment vertical="top" wrapText="1"/>
    </xf>
    <xf numFmtId="4" fontId="10" fillId="0" borderId="1" xfId="0" applyNumberFormat="1" applyFont="1" applyFill="1" applyBorder="1" applyAlignment="1">
      <alignment horizontal="center" vertical="top" wrapText="1"/>
    </xf>
    <xf numFmtId="164" fontId="4" fillId="0" borderId="0" xfId="0" applyNumberFormat="1" applyFont="1" applyFill="1"/>
    <xf numFmtId="0" fontId="22" fillId="0" borderId="1" xfId="0" applyFont="1" applyBorder="1" applyAlignment="1">
      <alignment horizontal="left" vertical="top" wrapText="1"/>
    </xf>
    <xf numFmtId="0" fontId="30" fillId="0" borderId="1" xfId="0" applyFont="1" applyFill="1" applyBorder="1"/>
    <xf numFmtId="164" fontId="22" fillId="0" borderId="1" xfId="0" applyNumberFormat="1" applyFont="1" applyFill="1" applyBorder="1" applyAlignment="1">
      <alignment vertical="top"/>
    </xf>
    <xf numFmtId="4" fontId="4" fillId="0" borderId="1" xfId="0" applyNumberFormat="1" applyFont="1" applyFill="1" applyBorder="1" applyAlignment="1">
      <alignment vertical="top"/>
    </xf>
    <xf numFmtId="164" fontId="4" fillId="0" borderId="1" xfId="0" applyNumberFormat="1" applyFont="1" applyFill="1" applyBorder="1" applyAlignment="1">
      <alignment vertical="top"/>
    </xf>
    <xf numFmtId="0" fontId="4" fillId="0" borderId="1" xfId="2" applyNumberFormat="1" applyFont="1" applyFill="1" applyBorder="1" applyAlignment="1" applyProtection="1">
      <alignment horizontal="left" vertical="top" wrapText="1"/>
    </xf>
    <xf numFmtId="0" fontId="24" fillId="0" borderId="1" xfId="0" applyFont="1" applyBorder="1" applyAlignment="1">
      <alignment horizontal="left" vertical="top" wrapText="1"/>
    </xf>
    <xf numFmtId="164" fontId="24" fillId="0" borderId="1" xfId="0" applyNumberFormat="1" applyFont="1" applyBorder="1" applyAlignment="1">
      <alignment vertical="top" wrapText="1"/>
    </xf>
    <xf numFmtId="164" fontId="24" fillId="0" borderId="1" xfId="0" applyNumberFormat="1" applyFont="1" applyFill="1" applyBorder="1" applyAlignment="1">
      <alignment vertical="top" wrapText="1"/>
    </xf>
    <xf numFmtId="164" fontId="10" fillId="0" borderId="1" xfId="0" applyNumberFormat="1" applyFont="1" applyFill="1" applyBorder="1" applyAlignment="1">
      <alignment vertical="top"/>
    </xf>
    <xf numFmtId="164" fontId="10" fillId="0" borderId="0" xfId="0" applyNumberFormat="1" applyFont="1" applyFill="1"/>
    <xf numFmtId="49" fontId="22" fillId="0" borderId="1" xfId="0" applyNumberFormat="1" applyFont="1" applyFill="1" applyBorder="1" applyAlignment="1">
      <alignment horizontal="center" vertical="center"/>
    </xf>
    <xf numFmtId="164" fontId="24" fillId="0" borderId="1" xfId="0" applyNumberFormat="1" applyFont="1" applyFill="1" applyBorder="1" applyAlignment="1">
      <alignment vertical="top"/>
    </xf>
    <xf numFmtId="165" fontId="4" fillId="0" borderId="0" xfId="0" applyNumberFormat="1" applyFont="1" applyFill="1"/>
    <xf numFmtId="0" fontId="4" fillId="0" borderId="1" xfId="0" applyFont="1" applyFill="1" applyBorder="1" applyAlignment="1">
      <alignment horizontal="center" vertical="top"/>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xf>
    <xf numFmtId="164" fontId="4" fillId="0" borderId="1" xfId="1" applyNumberFormat="1" applyFont="1" applyFill="1" applyBorder="1" applyAlignment="1">
      <alignment vertical="top"/>
    </xf>
    <xf numFmtId="0" fontId="10" fillId="0" borderId="1" xfId="0" applyFont="1" applyFill="1" applyBorder="1"/>
    <xf numFmtId="4" fontId="10" fillId="0" borderId="1" xfId="0" applyNumberFormat="1" applyFont="1" applyFill="1" applyBorder="1" applyAlignment="1">
      <alignment vertical="top"/>
    </xf>
    <xf numFmtId="4" fontId="10" fillId="0" borderId="0" xfId="0" applyNumberFormat="1" applyFont="1" applyFill="1"/>
    <xf numFmtId="0" fontId="4" fillId="0" borderId="0" xfId="0" applyFont="1" applyFill="1" applyAlignment="1">
      <alignment horizont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49" fontId="22" fillId="0" borderId="2"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0" fontId="10" fillId="0" borderId="1" xfId="0" applyFont="1" applyFill="1" applyBorder="1" applyAlignment="1">
      <alignment horizontal="right"/>
    </xf>
    <xf numFmtId="0" fontId="10" fillId="0" borderId="1" xfId="0" applyFont="1" applyFill="1" applyBorder="1" applyAlignment="1">
      <alignment horizontal="center" vertical="top" wrapText="1"/>
    </xf>
    <xf numFmtId="2" fontId="10"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4" fontId="10" fillId="0" borderId="1" xfId="0" applyNumberFormat="1" applyFont="1" applyFill="1" applyBorder="1" applyAlignment="1">
      <alignment horizontal="center" vertical="top" wrapText="1"/>
    </xf>
    <xf numFmtId="0" fontId="4" fillId="0" borderId="0" xfId="0" applyFont="1" applyFill="1" applyAlignment="1">
      <alignment horizontal="left"/>
    </xf>
    <xf numFmtId="0" fontId="4" fillId="0" borderId="1" xfId="0" applyFont="1" applyFill="1" applyBorder="1" applyAlignment="1">
      <alignment horizontal="left" vertical="top" wrapText="1"/>
    </xf>
    <xf numFmtId="49" fontId="10" fillId="0" borderId="1" xfId="0" applyNumberFormat="1" applyFont="1" applyFill="1" applyBorder="1" applyAlignment="1">
      <alignment horizontal="center" vertical="top"/>
    </xf>
    <xf numFmtId="49" fontId="24" fillId="0" borderId="1" xfId="0" applyNumberFormat="1" applyFont="1" applyFill="1" applyBorder="1" applyAlignment="1">
      <alignment horizontal="center" vertical="top"/>
    </xf>
    <xf numFmtId="0" fontId="24" fillId="0" borderId="1" xfId="0" applyFont="1" applyBorder="1" applyAlignment="1">
      <alignment horizontal="left" vertical="top" wrapText="1"/>
    </xf>
    <xf numFmtId="49" fontId="22" fillId="0" borderId="1" xfId="0" applyNumberFormat="1" applyFont="1" applyFill="1" applyBorder="1" applyAlignment="1">
      <alignment horizontal="center" vertical="top"/>
    </xf>
    <xf numFmtId="0" fontId="22" fillId="0" borderId="1" xfId="0" applyFont="1" applyBorder="1" applyAlignment="1">
      <alignment horizontal="left" vertical="top" wrapText="1"/>
    </xf>
    <xf numFmtId="49" fontId="22" fillId="0" borderId="1" xfId="0" applyNumberFormat="1" applyFont="1" applyFill="1" applyBorder="1" applyAlignment="1">
      <alignment horizontal="center" vertical="center"/>
    </xf>
    <xf numFmtId="4" fontId="4" fillId="0" borderId="1" xfId="0" applyNumberFormat="1" applyFont="1" applyFill="1" applyBorder="1" applyAlignment="1">
      <alignment vertical="top"/>
    </xf>
    <xf numFmtId="164" fontId="24" fillId="0" borderId="1" xfId="0" applyNumberFormat="1" applyFont="1" applyFill="1" applyBorder="1" applyAlignment="1">
      <alignment vertical="top"/>
    </xf>
    <xf numFmtId="0" fontId="24" fillId="0" borderId="1" xfId="0" applyFont="1" applyFill="1" applyBorder="1" applyAlignment="1">
      <alignment horizontal="center" vertical="top"/>
    </xf>
    <xf numFmtId="0" fontId="24" fillId="0" borderId="1" xfId="0" applyFont="1" applyBorder="1" applyAlignment="1">
      <alignment horizontal="center" vertical="top" wrapText="1"/>
    </xf>
    <xf numFmtId="49" fontId="13" fillId="0" borderId="2" xfId="0" applyNumberFormat="1" applyFont="1" applyFill="1" applyBorder="1" applyAlignment="1">
      <alignment horizontal="center" vertical="top"/>
    </xf>
    <xf numFmtId="49" fontId="13" fillId="0" borderId="3" xfId="0" applyNumberFormat="1" applyFont="1" applyFill="1" applyBorder="1" applyAlignment="1">
      <alignment horizontal="center" vertical="top"/>
    </xf>
    <xf numFmtId="49" fontId="13" fillId="0" borderId="4" xfId="0" applyNumberFormat="1" applyFont="1" applyFill="1" applyBorder="1" applyAlignment="1">
      <alignment horizontal="center" vertical="top"/>
    </xf>
    <xf numFmtId="0" fontId="1" fillId="0" borderId="0" xfId="0" applyFont="1" applyAlignment="1">
      <alignment horizontal="center"/>
    </xf>
    <xf numFmtId="0" fontId="1" fillId="0" borderId="0" xfId="0" applyFont="1" applyAlignment="1">
      <alignment horizontal="left"/>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 fillId="0" borderId="0" xfId="0" applyFont="1" applyFill="1" applyAlignment="1">
      <alignment horizontal="left"/>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top" wrapText="1"/>
    </xf>
    <xf numFmtId="0" fontId="4" fillId="0" borderId="0" xfId="0" applyFont="1" applyFill="1" applyAlignment="1">
      <alignment horizontal="center" vertical="top"/>
    </xf>
    <xf numFmtId="0" fontId="10" fillId="0" borderId="1" xfId="0" applyFont="1" applyFill="1" applyBorder="1" applyAlignment="1">
      <alignment horizontal="left" vertical="top" wrapText="1"/>
    </xf>
    <xf numFmtId="0" fontId="19" fillId="0" borderId="1" xfId="0" applyFont="1" applyBorder="1" applyAlignment="1">
      <alignment horizontal="center" vertical="top" wrapText="1"/>
    </xf>
    <xf numFmtId="49" fontId="6" fillId="0" borderId="1"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49" fontId="21" fillId="0" borderId="1" xfId="0" applyNumberFormat="1" applyFont="1" applyFill="1" applyBorder="1" applyAlignment="1">
      <alignment horizontal="center" vertical="center"/>
    </xf>
    <xf numFmtId="0" fontId="20" fillId="0" borderId="1" xfId="0" applyFont="1" applyBorder="1" applyAlignment="1">
      <alignment horizontal="left" vertical="top" wrapText="1"/>
    </xf>
    <xf numFmtId="0" fontId="27" fillId="0" borderId="1" xfId="0" applyFont="1" applyBorder="1" applyAlignment="1">
      <alignment horizontal="left"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2" fillId="0" borderId="0" xfId="0" applyFont="1" applyAlignment="1">
      <alignment horizontal="center"/>
    </xf>
    <xf numFmtId="0" fontId="2" fillId="0" borderId="0" xfId="0" applyFont="1" applyAlignment="1">
      <alignment horizontal="left"/>
    </xf>
    <xf numFmtId="0" fontId="11" fillId="0" borderId="1" xfId="0" applyFont="1" applyBorder="1" applyAlignment="1">
      <alignment horizontal="center" vertical="top"/>
    </xf>
    <xf numFmtId="4" fontId="6" fillId="0" borderId="1" xfId="0" applyNumberFormat="1" applyFont="1" applyBorder="1" applyAlignment="1">
      <alignment horizontal="center" vertical="top" wrapText="1"/>
    </xf>
    <xf numFmtId="4" fontId="11" fillId="0" borderId="1" xfId="0" applyNumberFormat="1" applyFont="1" applyBorder="1" applyAlignment="1">
      <alignment horizontal="center" vertical="top"/>
    </xf>
    <xf numFmtId="164" fontId="6" fillId="0" borderId="1" xfId="0" applyNumberFormat="1" applyFont="1" applyBorder="1" applyAlignment="1">
      <alignment horizontal="center" vertical="top" wrapText="1"/>
    </xf>
    <xf numFmtId="164" fontId="11" fillId="0" borderId="1" xfId="0" applyNumberFormat="1" applyFont="1" applyBorder="1" applyAlignment="1">
      <alignment horizontal="center" vertical="top"/>
    </xf>
    <xf numFmtId="0" fontId="15" fillId="0" borderId="1" xfId="0" applyFont="1" applyFill="1" applyBorder="1" applyAlignment="1">
      <alignment horizontal="center" vertical="top" wrapText="1"/>
    </xf>
    <xf numFmtId="0" fontId="15" fillId="0" borderId="6" xfId="0" applyFont="1" applyFill="1" applyBorder="1" applyAlignment="1">
      <alignment horizontal="center" wrapText="1"/>
    </xf>
    <xf numFmtId="0" fontId="15" fillId="0" borderId="7" xfId="0" applyFont="1" applyFill="1" applyBorder="1" applyAlignment="1">
      <alignment horizontal="center" wrapText="1"/>
    </xf>
    <xf numFmtId="2" fontId="6" fillId="0" borderId="1" xfId="0" applyNumberFormat="1" applyFont="1" applyBorder="1" applyAlignment="1">
      <alignment horizontal="center" vertical="top" wrapText="1"/>
    </xf>
    <xf numFmtId="0" fontId="1" fillId="0" borderId="0" xfId="0" applyFont="1" applyAlignment="1"/>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cellXfs>
  <cellStyles count="3">
    <cellStyle name="xl40 2" xfId="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R148"/>
  <sheetViews>
    <sheetView topLeftCell="A142" zoomScale="90" zoomScaleNormal="90" workbookViewId="0">
      <selection activeCell="F153" sqref="F153"/>
    </sheetView>
  </sheetViews>
  <sheetFormatPr defaultColWidth="8.7109375" defaultRowHeight="12.75"/>
  <cols>
    <col min="1" max="4" width="8.7109375" style="17" customWidth="1"/>
    <col min="5" max="5" width="43" style="160" customWidth="1"/>
    <col min="6" max="6" width="43.85546875" style="18" customWidth="1"/>
    <col min="7" max="9" width="7.28515625" style="17" customWidth="1"/>
    <col min="10" max="10" width="12.42578125" style="17" customWidth="1"/>
    <col min="11" max="11" width="7.28515625" style="17" customWidth="1"/>
    <col min="12" max="16" width="16.42578125" style="161" customWidth="1"/>
    <col min="17" max="17" width="15.7109375" style="17" customWidth="1"/>
    <col min="18" max="18" width="14" style="17" customWidth="1"/>
    <col min="19" max="16384" width="8.7109375" style="17"/>
  </cols>
  <sheetData>
    <row r="1" spans="1:16" ht="15.75">
      <c r="M1" s="162" t="s">
        <v>126</v>
      </c>
    </row>
    <row r="2" spans="1:16" ht="15.75">
      <c r="M2" s="162" t="s">
        <v>127</v>
      </c>
    </row>
    <row r="3" spans="1:16" ht="15.75">
      <c r="M3" s="162" t="s">
        <v>128</v>
      </c>
    </row>
    <row r="4" spans="1:16" ht="15.75">
      <c r="M4" s="162" t="s">
        <v>129</v>
      </c>
    </row>
    <row r="5" spans="1:16" ht="15.75">
      <c r="M5" s="162" t="s">
        <v>202</v>
      </c>
    </row>
    <row r="8" spans="1:16">
      <c r="O8" s="163" t="s">
        <v>0</v>
      </c>
    </row>
    <row r="9" spans="1:16">
      <c r="A9" s="20"/>
    </row>
    <row r="10" spans="1:16">
      <c r="A10" s="189" t="s">
        <v>1</v>
      </c>
      <c r="B10" s="189"/>
      <c r="C10" s="189"/>
      <c r="D10" s="189"/>
      <c r="E10" s="189"/>
      <c r="F10" s="189"/>
      <c r="G10" s="189"/>
      <c r="H10" s="189"/>
      <c r="I10" s="189"/>
      <c r="J10" s="189"/>
      <c r="K10" s="189"/>
      <c r="L10" s="189"/>
      <c r="M10" s="189"/>
      <c r="N10" s="189"/>
      <c r="O10" s="189"/>
      <c r="P10" s="189"/>
    </row>
    <row r="11" spans="1:16">
      <c r="A11" s="189" t="s">
        <v>2</v>
      </c>
      <c r="B11" s="189"/>
      <c r="C11" s="189"/>
      <c r="D11" s="189"/>
      <c r="E11" s="189"/>
      <c r="F11" s="189"/>
      <c r="G11" s="189"/>
      <c r="H11" s="189"/>
      <c r="I11" s="189"/>
      <c r="J11" s="189"/>
      <c r="K11" s="189"/>
      <c r="L11" s="189"/>
      <c r="M11" s="189"/>
      <c r="N11" s="189"/>
      <c r="O11" s="189"/>
      <c r="P11" s="189"/>
    </row>
    <row r="12" spans="1:16">
      <c r="A12" s="189" t="s">
        <v>434</v>
      </c>
      <c r="B12" s="189"/>
      <c r="C12" s="189"/>
      <c r="D12" s="189"/>
      <c r="E12" s="189"/>
      <c r="F12" s="189"/>
      <c r="G12" s="189"/>
      <c r="H12" s="189"/>
      <c r="I12" s="189"/>
      <c r="J12" s="189"/>
      <c r="K12" s="189"/>
      <c r="L12" s="189"/>
      <c r="M12" s="189"/>
      <c r="N12" s="189"/>
      <c r="O12" s="189"/>
      <c r="P12" s="189"/>
    </row>
    <row r="14" spans="1:16">
      <c r="A14" s="189" t="s">
        <v>624</v>
      </c>
      <c r="B14" s="189"/>
      <c r="C14" s="189"/>
      <c r="D14" s="189"/>
      <c r="E14" s="189"/>
      <c r="F14" s="189"/>
      <c r="G14" s="189"/>
      <c r="H14" s="189"/>
      <c r="I14" s="189"/>
      <c r="J14" s="189"/>
      <c r="K14" s="189"/>
      <c r="L14" s="189"/>
      <c r="M14" s="189"/>
      <c r="N14" s="189"/>
      <c r="O14" s="189"/>
      <c r="P14" s="189"/>
    </row>
    <row r="15" spans="1:16">
      <c r="A15" s="189" t="s">
        <v>84</v>
      </c>
      <c r="B15" s="189"/>
      <c r="C15" s="189"/>
      <c r="D15" s="189"/>
      <c r="E15" s="189"/>
      <c r="F15" s="189"/>
      <c r="G15" s="189"/>
      <c r="H15" s="189"/>
      <c r="I15" s="189"/>
      <c r="J15" s="189"/>
      <c r="K15" s="189"/>
      <c r="L15" s="189"/>
      <c r="M15" s="189"/>
      <c r="N15" s="189"/>
      <c r="O15" s="189"/>
      <c r="P15" s="189"/>
    </row>
    <row r="16" spans="1:16">
      <c r="A16" s="17" t="s">
        <v>78</v>
      </c>
    </row>
    <row r="18" spans="1:18">
      <c r="A18" s="205" t="s">
        <v>625</v>
      </c>
      <c r="B18" s="205"/>
      <c r="C18" s="205"/>
      <c r="D18" s="205"/>
      <c r="E18" s="205"/>
      <c r="F18" s="205"/>
      <c r="G18" s="205"/>
      <c r="H18" s="205"/>
      <c r="I18" s="205"/>
      <c r="J18" s="205"/>
      <c r="K18" s="205"/>
      <c r="L18" s="205"/>
      <c r="M18" s="205"/>
      <c r="N18" s="205"/>
      <c r="O18" s="205"/>
      <c r="P18" s="205"/>
    </row>
    <row r="19" spans="1:18">
      <c r="A19" s="20"/>
    </row>
    <row r="20" spans="1:18" s="164" customFormat="1" ht="21" customHeight="1">
      <c r="A20" s="201" t="s">
        <v>3</v>
      </c>
      <c r="B20" s="201"/>
      <c r="C20" s="201"/>
      <c r="D20" s="201"/>
      <c r="E20" s="202" t="s">
        <v>4</v>
      </c>
      <c r="F20" s="203" t="s">
        <v>5</v>
      </c>
      <c r="G20" s="201" t="s">
        <v>6</v>
      </c>
      <c r="H20" s="201"/>
      <c r="I20" s="201"/>
      <c r="J20" s="201"/>
      <c r="K20" s="201"/>
      <c r="L20" s="204" t="s">
        <v>7</v>
      </c>
      <c r="M20" s="204"/>
      <c r="N20" s="204"/>
      <c r="O20" s="204" t="s">
        <v>8</v>
      </c>
      <c r="P20" s="204"/>
    </row>
    <row r="21" spans="1:18" s="164" customFormat="1" ht="63.75">
      <c r="A21" s="151" t="s">
        <v>9</v>
      </c>
      <c r="B21" s="152" t="s">
        <v>10</v>
      </c>
      <c r="C21" s="151" t="s">
        <v>11</v>
      </c>
      <c r="D21" s="151" t="s">
        <v>12</v>
      </c>
      <c r="E21" s="202"/>
      <c r="F21" s="203"/>
      <c r="G21" s="151" t="s">
        <v>13</v>
      </c>
      <c r="H21" s="151" t="s">
        <v>14</v>
      </c>
      <c r="I21" s="151" t="s">
        <v>15</v>
      </c>
      <c r="J21" s="151" t="s">
        <v>16</v>
      </c>
      <c r="K21" s="151" t="s">
        <v>17</v>
      </c>
      <c r="L21" s="165" t="s">
        <v>18</v>
      </c>
      <c r="M21" s="165" t="s">
        <v>19</v>
      </c>
      <c r="N21" s="165" t="s">
        <v>20</v>
      </c>
      <c r="O21" s="166" t="s">
        <v>21</v>
      </c>
      <c r="P21" s="166" t="s">
        <v>22</v>
      </c>
    </row>
    <row r="22" spans="1:18">
      <c r="A22" s="207" t="s">
        <v>131</v>
      </c>
      <c r="B22" s="208" t="s">
        <v>88</v>
      </c>
      <c r="C22" s="208"/>
      <c r="D22" s="208"/>
      <c r="E22" s="209" t="s">
        <v>119</v>
      </c>
      <c r="F22" s="190"/>
      <c r="G22" s="215">
        <v>843</v>
      </c>
      <c r="H22" s="215">
        <v>10</v>
      </c>
      <c r="I22" s="208" t="s">
        <v>81</v>
      </c>
      <c r="J22" s="208" t="s">
        <v>464</v>
      </c>
      <c r="K22" s="216"/>
      <c r="L22" s="214">
        <f>L24+L47+L49+L51+L53</f>
        <v>3580058.2</v>
      </c>
      <c r="M22" s="214">
        <f t="shared" ref="M22" si="0">M24+M47+M49+M51+M53</f>
        <v>4034605.7</v>
      </c>
      <c r="N22" s="214">
        <f>N24+N47+N49+N51+N53+0.1</f>
        <v>4030027.4999999995</v>
      </c>
      <c r="O22" s="213">
        <f>(N22/L22)*100</f>
        <v>112.56877053004332</v>
      </c>
      <c r="P22" s="213">
        <f>(N22/M22)*100</f>
        <v>99.886526705695161</v>
      </c>
    </row>
    <row r="23" spans="1:18">
      <c r="A23" s="207"/>
      <c r="B23" s="208"/>
      <c r="C23" s="208"/>
      <c r="D23" s="208"/>
      <c r="E23" s="209"/>
      <c r="F23" s="191"/>
      <c r="G23" s="215"/>
      <c r="H23" s="215"/>
      <c r="I23" s="208"/>
      <c r="J23" s="208"/>
      <c r="K23" s="216"/>
      <c r="L23" s="214"/>
      <c r="M23" s="214"/>
      <c r="N23" s="214"/>
      <c r="O23" s="213"/>
      <c r="P23" s="213"/>
      <c r="Q23" s="17">
        <v>4030027.5</v>
      </c>
      <c r="R23" s="167">
        <f>Q23-N22</f>
        <v>0</v>
      </c>
    </row>
    <row r="24" spans="1:18" ht="48">
      <c r="A24" s="148" t="s">
        <v>131</v>
      </c>
      <c r="B24" s="148" t="s">
        <v>88</v>
      </c>
      <c r="C24" s="148" t="s">
        <v>80</v>
      </c>
      <c r="D24" s="148"/>
      <c r="E24" s="168" t="s">
        <v>232</v>
      </c>
      <c r="F24" s="101" t="s">
        <v>155</v>
      </c>
      <c r="G24" s="122">
        <v>843</v>
      </c>
      <c r="H24" s="142">
        <v>10</v>
      </c>
      <c r="I24" s="123" t="s">
        <v>81</v>
      </c>
      <c r="J24" s="123">
        <v>3010100000</v>
      </c>
      <c r="K24" s="169"/>
      <c r="L24" s="170">
        <f>L25+L26+L27+L28+L29+L30+L31+L32+L33+L34+L35+L36+L37+L38+L39+L40+L41+L42+L43</f>
        <v>3564097.4000000004</v>
      </c>
      <c r="M24" s="170">
        <f t="shared" ref="M24" si="1">M25+M26+M27+M28+M29+M30+M31+M32+M33+M34+M35+M36+M37+M38+M39+M40+M41+M42+M43</f>
        <v>3651611</v>
      </c>
      <c r="N24" s="170">
        <f>N25+N26+N27+N28+N29+N30+N31+N32+N33+N34+N35+N36+N37+N38+N39+N40+N41+N42+N43+N44+N45+N46</f>
        <v>3647715.3999999994</v>
      </c>
      <c r="O24" s="171">
        <f>(N24/L24)*100</f>
        <v>102.34611994610469</v>
      </c>
      <c r="P24" s="171">
        <f>(N24/M24)*100</f>
        <v>99.89331831895565</v>
      </c>
    </row>
    <row r="25" spans="1:18" ht="38.25">
      <c r="A25" s="148" t="s">
        <v>131</v>
      </c>
      <c r="B25" s="148" t="s">
        <v>88</v>
      </c>
      <c r="C25" s="148" t="s">
        <v>80</v>
      </c>
      <c r="D25" s="148" t="s">
        <v>80</v>
      </c>
      <c r="E25" s="168" t="s">
        <v>233</v>
      </c>
      <c r="F25" s="101" t="s">
        <v>155</v>
      </c>
      <c r="G25" s="122">
        <v>843</v>
      </c>
      <c r="H25" s="142">
        <v>10</v>
      </c>
      <c r="I25" s="123" t="s">
        <v>82</v>
      </c>
      <c r="J25" s="123" t="s">
        <v>465</v>
      </c>
      <c r="K25" s="142">
        <v>310</v>
      </c>
      <c r="L25" s="170">
        <v>620409.69999999995</v>
      </c>
      <c r="M25" s="171">
        <v>620409.69999999995</v>
      </c>
      <c r="N25" s="171">
        <v>620406.69999999995</v>
      </c>
      <c r="O25" s="171">
        <f t="shared" ref="O25:O88" si="2">(N25/L25)*100</f>
        <v>99.999516448566155</v>
      </c>
      <c r="P25" s="171">
        <f t="shared" ref="P25:P88" si="3">(N25/M25)*100</f>
        <v>99.999516448566155</v>
      </c>
    </row>
    <row r="26" spans="1:18" ht="38.25">
      <c r="A26" s="148" t="s">
        <v>131</v>
      </c>
      <c r="B26" s="148" t="s">
        <v>88</v>
      </c>
      <c r="C26" s="148" t="s">
        <v>80</v>
      </c>
      <c r="D26" s="148" t="s">
        <v>81</v>
      </c>
      <c r="E26" s="168" t="s">
        <v>236</v>
      </c>
      <c r="F26" s="101" t="s">
        <v>155</v>
      </c>
      <c r="G26" s="122">
        <v>843</v>
      </c>
      <c r="H26" s="142">
        <v>10</v>
      </c>
      <c r="I26" s="123" t="s">
        <v>82</v>
      </c>
      <c r="J26" s="123" t="s">
        <v>466</v>
      </c>
      <c r="K26" s="142">
        <v>310</v>
      </c>
      <c r="L26" s="170">
        <v>82513.5</v>
      </c>
      <c r="M26" s="171">
        <v>81987.899999999994</v>
      </c>
      <c r="N26" s="171">
        <v>81987.899999999994</v>
      </c>
      <c r="O26" s="171">
        <f t="shared" si="2"/>
        <v>99.363013325092254</v>
      </c>
      <c r="P26" s="171">
        <f t="shared" si="3"/>
        <v>100</v>
      </c>
    </row>
    <row r="27" spans="1:18" ht="48">
      <c r="A27" s="148" t="s">
        <v>131</v>
      </c>
      <c r="B27" s="148" t="s">
        <v>88</v>
      </c>
      <c r="C27" s="148" t="s">
        <v>80</v>
      </c>
      <c r="D27" s="148" t="s">
        <v>82</v>
      </c>
      <c r="E27" s="168" t="s">
        <v>238</v>
      </c>
      <c r="F27" s="101" t="s">
        <v>155</v>
      </c>
      <c r="G27" s="122">
        <v>843</v>
      </c>
      <c r="H27" s="142">
        <v>10</v>
      </c>
      <c r="I27" s="123" t="s">
        <v>82</v>
      </c>
      <c r="J27" s="123" t="s">
        <v>467</v>
      </c>
      <c r="K27" s="123" t="s">
        <v>468</v>
      </c>
      <c r="L27" s="144">
        <v>9141.1</v>
      </c>
      <c r="M27" s="171">
        <v>9016</v>
      </c>
      <c r="N27" s="171">
        <v>9016</v>
      </c>
      <c r="O27" s="171">
        <f t="shared" si="2"/>
        <v>98.631455732898672</v>
      </c>
      <c r="P27" s="171">
        <f t="shared" si="3"/>
        <v>100</v>
      </c>
    </row>
    <row r="28" spans="1:18" ht="38.25">
      <c r="A28" s="148" t="s">
        <v>131</v>
      </c>
      <c r="B28" s="148" t="s">
        <v>88</v>
      </c>
      <c r="C28" s="148" t="s">
        <v>80</v>
      </c>
      <c r="D28" s="148" t="s">
        <v>83</v>
      </c>
      <c r="E28" s="168" t="s">
        <v>240</v>
      </c>
      <c r="F28" s="101" t="s">
        <v>155</v>
      </c>
      <c r="G28" s="122">
        <v>843</v>
      </c>
      <c r="H28" s="142">
        <v>10</v>
      </c>
      <c r="I28" s="123" t="s">
        <v>82</v>
      </c>
      <c r="J28" s="123" t="s">
        <v>469</v>
      </c>
      <c r="K28" s="123" t="s">
        <v>468</v>
      </c>
      <c r="L28" s="144">
        <v>1385488.9</v>
      </c>
      <c r="M28" s="171">
        <v>1385488.9</v>
      </c>
      <c r="N28" s="171">
        <v>1385484.3</v>
      </c>
      <c r="O28" s="171">
        <f t="shared" si="2"/>
        <v>99.999667987235412</v>
      </c>
      <c r="P28" s="171">
        <f t="shared" si="3"/>
        <v>99.999667987235412</v>
      </c>
    </row>
    <row r="29" spans="1:18" ht="60">
      <c r="A29" s="148" t="s">
        <v>131</v>
      </c>
      <c r="B29" s="148" t="s">
        <v>88</v>
      </c>
      <c r="C29" s="148" t="s">
        <v>80</v>
      </c>
      <c r="D29" s="148" t="s">
        <v>90</v>
      </c>
      <c r="E29" s="168" t="s">
        <v>243</v>
      </c>
      <c r="F29" s="101" t="s">
        <v>155</v>
      </c>
      <c r="G29" s="122">
        <v>843</v>
      </c>
      <c r="H29" s="142">
        <v>10</v>
      </c>
      <c r="I29" s="123" t="s">
        <v>82</v>
      </c>
      <c r="J29" s="123" t="s">
        <v>470</v>
      </c>
      <c r="K29" s="142">
        <v>310</v>
      </c>
      <c r="L29" s="144">
        <v>14724.6</v>
      </c>
      <c r="M29" s="171">
        <v>14189.1</v>
      </c>
      <c r="N29" s="171">
        <v>13642.3</v>
      </c>
      <c r="O29" s="171">
        <f t="shared" si="2"/>
        <v>92.649715442185183</v>
      </c>
      <c r="P29" s="171">
        <f t="shared" si="3"/>
        <v>96.146337681741613</v>
      </c>
    </row>
    <row r="30" spans="1:18" ht="38.25">
      <c r="A30" s="148" t="s">
        <v>131</v>
      </c>
      <c r="B30" s="148" t="s">
        <v>88</v>
      </c>
      <c r="C30" s="148" t="s">
        <v>80</v>
      </c>
      <c r="D30" s="148" t="s">
        <v>89</v>
      </c>
      <c r="E30" s="168" t="s">
        <v>245</v>
      </c>
      <c r="F30" s="101" t="s">
        <v>155</v>
      </c>
      <c r="G30" s="122">
        <v>843</v>
      </c>
      <c r="H30" s="142">
        <v>10</v>
      </c>
      <c r="I30" s="123" t="s">
        <v>82</v>
      </c>
      <c r="J30" s="123" t="s">
        <v>471</v>
      </c>
      <c r="K30" s="142" t="s">
        <v>472</v>
      </c>
      <c r="L30" s="170">
        <v>1186824.3999999999</v>
      </c>
      <c r="M30" s="171">
        <v>1287818.3999999999</v>
      </c>
      <c r="N30" s="171">
        <v>1286361.3999999999</v>
      </c>
      <c r="O30" s="171">
        <f t="shared" si="2"/>
        <v>108.38683464883263</v>
      </c>
      <c r="P30" s="171">
        <f t="shared" si="3"/>
        <v>99.886862930363478</v>
      </c>
    </row>
    <row r="31" spans="1:18" ht="38.25">
      <c r="A31" s="148" t="s">
        <v>131</v>
      </c>
      <c r="B31" s="148" t="s">
        <v>88</v>
      </c>
      <c r="C31" s="148" t="s">
        <v>80</v>
      </c>
      <c r="D31" s="148" t="s">
        <v>79</v>
      </c>
      <c r="E31" s="168" t="s">
        <v>247</v>
      </c>
      <c r="F31" s="101" t="s">
        <v>155</v>
      </c>
      <c r="G31" s="122">
        <v>843</v>
      </c>
      <c r="H31" s="142">
        <v>10</v>
      </c>
      <c r="I31" s="123" t="s">
        <v>82</v>
      </c>
      <c r="J31" s="123" t="s">
        <v>473</v>
      </c>
      <c r="K31" s="142">
        <v>310</v>
      </c>
      <c r="L31" s="170">
        <v>52195.199999999997</v>
      </c>
      <c r="M31" s="171">
        <v>54064.5</v>
      </c>
      <c r="N31" s="171">
        <v>54035.199999999997</v>
      </c>
      <c r="O31" s="171">
        <f t="shared" si="2"/>
        <v>103.52522837349028</v>
      </c>
      <c r="P31" s="171">
        <f t="shared" si="3"/>
        <v>99.945805473092321</v>
      </c>
    </row>
    <row r="32" spans="1:18" ht="48">
      <c r="A32" s="148" t="s">
        <v>131</v>
      </c>
      <c r="B32" s="148" t="s">
        <v>88</v>
      </c>
      <c r="C32" s="148" t="s">
        <v>80</v>
      </c>
      <c r="D32" s="148" t="s">
        <v>91</v>
      </c>
      <c r="E32" s="168" t="s">
        <v>249</v>
      </c>
      <c r="F32" s="101" t="s">
        <v>155</v>
      </c>
      <c r="G32" s="122">
        <v>843</v>
      </c>
      <c r="H32" s="142">
        <v>10</v>
      </c>
      <c r="I32" s="123" t="s">
        <v>82</v>
      </c>
      <c r="J32" s="123" t="s">
        <v>474</v>
      </c>
      <c r="K32" s="142">
        <v>320</v>
      </c>
      <c r="L32" s="170">
        <v>10000</v>
      </c>
      <c r="M32" s="171">
        <v>10000</v>
      </c>
      <c r="N32" s="171">
        <v>10000</v>
      </c>
      <c r="O32" s="171">
        <f t="shared" si="2"/>
        <v>100</v>
      </c>
      <c r="P32" s="171">
        <f t="shared" si="3"/>
        <v>100</v>
      </c>
    </row>
    <row r="33" spans="1:16" ht="60">
      <c r="A33" s="148" t="s">
        <v>131</v>
      </c>
      <c r="B33" s="148" t="s">
        <v>88</v>
      </c>
      <c r="C33" s="148" t="s">
        <v>80</v>
      </c>
      <c r="D33" s="148" t="s">
        <v>92</v>
      </c>
      <c r="E33" s="168" t="s">
        <v>251</v>
      </c>
      <c r="F33" s="101" t="s">
        <v>155</v>
      </c>
      <c r="G33" s="122">
        <v>843</v>
      </c>
      <c r="H33" s="142">
        <v>10</v>
      </c>
      <c r="I33" s="123" t="s">
        <v>82</v>
      </c>
      <c r="J33" s="123" t="s">
        <v>475</v>
      </c>
      <c r="K33" s="122">
        <v>310</v>
      </c>
      <c r="L33" s="144">
        <v>7758</v>
      </c>
      <c r="M33" s="171">
        <v>6658</v>
      </c>
      <c r="N33" s="171">
        <v>5851.3</v>
      </c>
      <c r="O33" s="171">
        <f t="shared" si="2"/>
        <v>75.422789378705858</v>
      </c>
      <c r="P33" s="171">
        <f t="shared" si="3"/>
        <v>87.883748873535595</v>
      </c>
    </row>
    <row r="34" spans="1:16" ht="48">
      <c r="A34" s="148" t="s">
        <v>131</v>
      </c>
      <c r="B34" s="148" t="s">
        <v>88</v>
      </c>
      <c r="C34" s="148" t="s">
        <v>80</v>
      </c>
      <c r="D34" s="148" t="s">
        <v>100</v>
      </c>
      <c r="E34" s="168" t="s">
        <v>253</v>
      </c>
      <c r="F34" s="101" t="s">
        <v>155</v>
      </c>
      <c r="G34" s="122">
        <v>843</v>
      </c>
      <c r="H34" s="142">
        <v>10</v>
      </c>
      <c r="I34" s="123" t="s">
        <v>82</v>
      </c>
      <c r="J34" s="123" t="s">
        <v>476</v>
      </c>
      <c r="K34" s="142" t="s">
        <v>477</v>
      </c>
      <c r="L34" s="144">
        <v>23051.200000000001</v>
      </c>
      <c r="M34" s="171">
        <v>17433.2</v>
      </c>
      <c r="N34" s="171">
        <v>16537.400000000001</v>
      </c>
      <c r="O34" s="171">
        <f t="shared" si="2"/>
        <v>71.742035121815789</v>
      </c>
      <c r="P34" s="171">
        <f t="shared" si="3"/>
        <v>94.861528577656429</v>
      </c>
    </row>
    <row r="35" spans="1:16" ht="38.25">
      <c r="A35" s="148" t="s">
        <v>131</v>
      </c>
      <c r="B35" s="148" t="s">
        <v>88</v>
      </c>
      <c r="C35" s="148" t="s">
        <v>80</v>
      </c>
      <c r="D35" s="148" t="s">
        <v>180</v>
      </c>
      <c r="E35" s="168" t="s">
        <v>256</v>
      </c>
      <c r="F35" s="101" t="s">
        <v>155</v>
      </c>
      <c r="G35" s="122">
        <v>843</v>
      </c>
      <c r="H35" s="142">
        <v>10</v>
      </c>
      <c r="I35" s="123" t="s">
        <v>82</v>
      </c>
      <c r="J35" s="123" t="s">
        <v>478</v>
      </c>
      <c r="K35" s="142" t="s">
        <v>477</v>
      </c>
      <c r="L35" s="144">
        <v>5919.3</v>
      </c>
      <c r="M35" s="171">
        <v>5395.3</v>
      </c>
      <c r="N35" s="171">
        <v>5378</v>
      </c>
      <c r="O35" s="171">
        <f t="shared" si="2"/>
        <v>90.855337624381264</v>
      </c>
      <c r="P35" s="171">
        <f t="shared" si="3"/>
        <v>99.679350545845452</v>
      </c>
    </row>
    <row r="36" spans="1:16" ht="48">
      <c r="A36" s="148" t="s">
        <v>131</v>
      </c>
      <c r="B36" s="148" t="s">
        <v>88</v>
      </c>
      <c r="C36" s="148" t="s">
        <v>80</v>
      </c>
      <c r="D36" s="148" t="s">
        <v>104</v>
      </c>
      <c r="E36" s="168" t="s">
        <v>258</v>
      </c>
      <c r="F36" s="101" t="s">
        <v>155</v>
      </c>
      <c r="G36" s="122">
        <v>843</v>
      </c>
      <c r="H36" s="142">
        <v>10</v>
      </c>
      <c r="I36" s="123" t="s">
        <v>82</v>
      </c>
      <c r="J36" s="123" t="s">
        <v>479</v>
      </c>
      <c r="K36" s="142" t="s">
        <v>477</v>
      </c>
      <c r="L36" s="144">
        <v>585.1</v>
      </c>
      <c r="M36" s="171">
        <v>585.1</v>
      </c>
      <c r="N36" s="171">
        <v>576.6</v>
      </c>
      <c r="O36" s="171">
        <f t="shared" si="2"/>
        <v>98.547256879165957</v>
      </c>
      <c r="P36" s="171">
        <f t="shared" si="3"/>
        <v>98.547256879165957</v>
      </c>
    </row>
    <row r="37" spans="1:16" ht="38.25">
      <c r="A37" s="148" t="s">
        <v>131</v>
      </c>
      <c r="B37" s="148" t="s">
        <v>88</v>
      </c>
      <c r="C37" s="148" t="s">
        <v>80</v>
      </c>
      <c r="D37" s="148" t="s">
        <v>105</v>
      </c>
      <c r="E37" s="168" t="s">
        <v>260</v>
      </c>
      <c r="F37" s="101" t="s">
        <v>155</v>
      </c>
      <c r="G37" s="122">
        <v>843</v>
      </c>
      <c r="H37" s="142">
        <v>10</v>
      </c>
      <c r="I37" s="123" t="s">
        <v>100</v>
      </c>
      <c r="J37" s="123" t="s">
        <v>480</v>
      </c>
      <c r="K37" s="142">
        <v>310</v>
      </c>
      <c r="L37" s="144">
        <v>89491.9</v>
      </c>
      <c r="M37" s="171">
        <v>85472.9</v>
      </c>
      <c r="N37" s="171">
        <v>83690.2</v>
      </c>
      <c r="O37" s="172">
        <f t="shared" si="2"/>
        <v>93.517066907731319</v>
      </c>
      <c r="P37" s="172">
        <f t="shared" si="3"/>
        <v>97.914309681782186</v>
      </c>
    </row>
    <row r="38" spans="1:16" ht="38.25">
      <c r="A38" s="148" t="s">
        <v>131</v>
      </c>
      <c r="B38" s="148" t="s">
        <v>88</v>
      </c>
      <c r="C38" s="148" t="s">
        <v>80</v>
      </c>
      <c r="D38" s="148" t="s">
        <v>106</v>
      </c>
      <c r="E38" s="168" t="s">
        <v>262</v>
      </c>
      <c r="F38" s="101" t="s">
        <v>155</v>
      </c>
      <c r="G38" s="122">
        <v>843</v>
      </c>
      <c r="H38" s="142">
        <v>10</v>
      </c>
      <c r="I38" s="123" t="s">
        <v>81</v>
      </c>
      <c r="J38" s="123" t="s">
        <v>481</v>
      </c>
      <c r="K38" s="142" t="s">
        <v>482</v>
      </c>
      <c r="L38" s="144">
        <v>2386.1999999999998</v>
      </c>
      <c r="M38" s="171">
        <v>2386.1999999999998</v>
      </c>
      <c r="N38" s="171">
        <v>2155.3000000000002</v>
      </c>
      <c r="O38" s="172">
        <f t="shared" si="2"/>
        <v>90.32352694660969</v>
      </c>
      <c r="P38" s="172">
        <f t="shared" si="3"/>
        <v>90.32352694660969</v>
      </c>
    </row>
    <row r="39" spans="1:16" ht="38.25">
      <c r="A39" s="148" t="s">
        <v>131</v>
      </c>
      <c r="B39" s="148" t="s">
        <v>88</v>
      </c>
      <c r="C39" s="148" t="s">
        <v>80</v>
      </c>
      <c r="D39" s="148" t="s">
        <v>107</v>
      </c>
      <c r="E39" s="168" t="s">
        <v>264</v>
      </c>
      <c r="F39" s="101" t="s">
        <v>155</v>
      </c>
      <c r="G39" s="122">
        <v>843</v>
      </c>
      <c r="H39" s="142">
        <v>10</v>
      </c>
      <c r="I39" s="123" t="s">
        <v>82</v>
      </c>
      <c r="J39" s="123" t="s">
        <v>483</v>
      </c>
      <c r="K39" s="142">
        <v>310</v>
      </c>
      <c r="L39" s="144">
        <f>41311.1-5000</f>
        <v>36311.1</v>
      </c>
      <c r="M39" s="171">
        <v>33474.1</v>
      </c>
      <c r="N39" s="171">
        <v>27110</v>
      </c>
      <c r="O39" s="172">
        <f t="shared" si="2"/>
        <v>74.660365563147352</v>
      </c>
      <c r="P39" s="172">
        <f t="shared" si="3"/>
        <v>80.987987727825399</v>
      </c>
    </row>
    <row r="40" spans="1:16" ht="72">
      <c r="A40" s="148" t="s">
        <v>131</v>
      </c>
      <c r="B40" s="148" t="s">
        <v>88</v>
      </c>
      <c r="C40" s="148" t="s">
        <v>80</v>
      </c>
      <c r="D40" s="148" t="s">
        <v>186</v>
      </c>
      <c r="E40" s="168" t="s">
        <v>266</v>
      </c>
      <c r="F40" s="101" t="s">
        <v>155</v>
      </c>
      <c r="G40" s="122">
        <v>843</v>
      </c>
      <c r="H40" s="142">
        <v>10</v>
      </c>
      <c r="I40" s="123" t="s">
        <v>80</v>
      </c>
      <c r="J40" s="123" t="s">
        <v>484</v>
      </c>
      <c r="K40" s="142">
        <v>310</v>
      </c>
      <c r="L40" s="144">
        <v>520.79999999999995</v>
      </c>
      <c r="M40" s="171">
        <v>410.8</v>
      </c>
      <c r="N40" s="171">
        <v>398.4</v>
      </c>
      <c r="O40" s="172">
        <f t="shared" si="2"/>
        <v>76.497695852534562</v>
      </c>
      <c r="P40" s="172">
        <f t="shared" si="3"/>
        <v>96.981499513145081</v>
      </c>
    </row>
    <row r="41" spans="1:16" ht="48">
      <c r="A41" s="148" t="s">
        <v>131</v>
      </c>
      <c r="B41" s="148" t="s">
        <v>88</v>
      </c>
      <c r="C41" s="148" t="s">
        <v>80</v>
      </c>
      <c r="D41" s="148" t="s">
        <v>187</v>
      </c>
      <c r="E41" s="168" t="s">
        <v>268</v>
      </c>
      <c r="F41" s="101" t="s">
        <v>155</v>
      </c>
      <c r="G41" s="122">
        <v>843</v>
      </c>
      <c r="H41" s="142">
        <v>10</v>
      </c>
      <c r="I41" s="123" t="s">
        <v>82</v>
      </c>
      <c r="J41" s="123" t="s">
        <v>485</v>
      </c>
      <c r="K41" s="142" t="s">
        <v>486</v>
      </c>
      <c r="L41" s="144">
        <v>36399.1</v>
      </c>
      <c r="M41" s="171">
        <v>36399.1</v>
      </c>
      <c r="N41" s="171">
        <v>36386.6</v>
      </c>
      <c r="O41" s="172">
        <f t="shared" si="2"/>
        <v>99.965658491556113</v>
      </c>
      <c r="P41" s="172">
        <f t="shared" si="3"/>
        <v>99.965658491556113</v>
      </c>
    </row>
    <row r="42" spans="1:16" ht="38.25">
      <c r="A42" s="148" t="s">
        <v>131</v>
      </c>
      <c r="B42" s="148" t="s">
        <v>88</v>
      </c>
      <c r="C42" s="148" t="s">
        <v>80</v>
      </c>
      <c r="D42" s="148" t="s">
        <v>270</v>
      </c>
      <c r="E42" s="168" t="s">
        <v>271</v>
      </c>
      <c r="F42" s="101" t="s">
        <v>155</v>
      </c>
      <c r="G42" s="122">
        <v>843</v>
      </c>
      <c r="H42" s="142">
        <v>10</v>
      </c>
      <c r="I42" s="123" t="s">
        <v>82</v>
      </c>
      <c r="J42" s="123" t="s">
        <v>487</v>
      </c>
      <c r="K42" s="122">
        <v>320</v>
      </c>
      <c r="L42" s="144">
        <v>275.10000000000002</v>
      </c>
      <c r="M42" s="171">
        <v>260.39999999999998</v>
      </c>
      <c r="N42" s="171">
        <v>94.6</v>
      </c>
      <c r="O42" s="172">
        <f t="shared" si="2"/>
        <v>34.38749545619774</v>
      </c>
      <c r="P42" s="172">
        <f t="shared" si="3"/>
        <v>36.32872503840246</v>
      </c>
    </row>
    <row r="43" spans="1:16" ht="38.25">
      <c r="A43" s="148" t="s">
        <v>131</v>
      </c>
      <c r="B43" s="148" t="s">
        <v>88</v>
      </c>
      <c r="C43" s="148" t="s">
        <v>80</v>
      </c>
      <c r="D43" s="148" t="s">
        <v>272</v>
      </c>
      <c r="E43" s="168" t="s">
        <v>273</v>
      </c>
      <c r="F43" s="101" t="s">
        <v>155</v>
      </c>
      <c r="G43" s="122">
        <v>843</v>
      </c>
      <c r="H43" s="142">
        <v>10</v>
      </c>
      <c r="I43" s="123" t="s">
        <v>82</v>
      </c>
      <c r="J43" s="123" t="s">
        <v>488</v>
      </c>
      <c r="K43" s="122">
        <v>320</v>
      </c>
      <c r="L43" s="144">
        <v>102.2</v>
      </c>
      <c r="M43" s="171">
        <v>161.4</v>
      </c>
      <c r="N43" s="171">
        <v>116.9</v>
      </c>
      <c r="O43" s="172">
        <f t="shared" si="2"/>
        <v>114.38356164383563</v>
      </c>
      <c r="P43" s="172">
        <f t="shared" si="3"/>
        <v>72.428748451053281</v>
      </c>
    </row>
    <row r="44" spans="1:16" ht="38.25">
      <c r="A44" s="148"/>
      <c r="B44" s="148"/>
      <c r="C44" s="148"/>
      <c r="D44" s="148"/>
      <c r="E44" s="173" t="s">
        <v>587</v>
      </c>
      <c r="F44" s="101" t="s">
        <v>155</v>
      </c>
      <c r="G44" s="122">
        <v>843</v>
      </c>
      <c r="H44" s="142">
        <v>10</v>
      </c>
      <c r="I44" s="123" t="s">
        <v>82</v>
      </c>
      <c r="J44" s="123" t="s">
        <v>584</v>
      </c>
      <c r="K44" s="122"/>
      <c r="L44" s="144">
        <v>0</v>
      </c>
      <c r="M44" s="171">
        <v>10</v>
      </c>
      <c r="N44" s="171">
        <v>10</v>
      </c>
      <c r="O44" s="172">
        <v>0</v>
      </c>
      <c r="P44" s="172">
        <f t="shared" si="3"/>
        <v>100</v>
      </c>
    </row>
    <row r="45" spans="1:16" ht="51">
      <c r="A45" s="148"/>
      <c r="B45" s="148"/>
      <c r="C45" s="148"/>
      <c r="D45" s="148"/>
      <c r="E45" s="173" t="s">
        <v>588</v>
      </c>
      <c r="F45" s="101" t="s">
        <v>155</v>
      </c>
      <c r="G45" s="122">
        <v>843</v>
      </c>
      <c r="H45" s="142">
        <v>10</v>
      </c>
      <c r="I45" s="123" t="s">
        <v>82</v>
      </c>
      <c r="J45" s="123" t="s">
        <v>585</v>
      </c>
      <c r="K45" s="122"/>
      <c r="L45" s="144">
        <v>0</v>
      </c>
      <c r="M45" s="171">
        <v>102194.1</v>
      </c>
      <c r="N45" s="171">
        <v>8362.9</v>
      </c>
      <c r="O45" s="172">
        <v>0</v>
      </c>
      <c r="P45" s="172">
        <f t="shared" si="3"/>
        <v>8.1833491365939892</v>
      </c>
    </row>
    <row r="46" spans="1:16" ht="51">
      <c r="A46" s="148"/>
      <c r="B46" s="148"/>
      <c r="C46" s="148"/>
      <c r="D46" s="148"/>
      <c r="E46" s="173" t="s">
        <v>589</v>
      </c>
      <c r="F46" s="101" t="s">
        <v>155</v>
      </c>
      <c r="G46" s="122">
        <v>843</v>
      </c>
      <c r="H46" s="142">
        <v>10</v>
      </c>
      <c r="I46" s="123" t="s">
        <v>82</v>
      </c>
      <c r="J46" s="123" t="s">
        <v>586</v>
      </c>
      <c r="K46" s="122"/>
      <c r="L46" s="144">
        <v>0</v>
      </c>
      <c r="M46" s="171">
        <v>1653.2</v>
      </c>
      <c r="N46" s="171">
        <v>113.4</v>
      </c>
      <c r="O46" s="172">
        <v>0</v>
      </c>
      <c r="P46" s="172">
        <f t="shared" si="3"/>
        <v>6.8594241471086379</v>
      </c>
    </row>
    <row r="47" spans="1:16" ht="38.25">
      <c r="A47" s="148" t="s">
        <v>131</v>
      </c>
      <c r="B47" s="148" t="s">
        <v>88</v>
      </c>
      <c r="C47" s="148" t="s">
        <v>82</v>
      </c>
      <c r="D47" s="148"/>
      <c r="E47" s="168" t="s">
        <v>274</v>
      </c>
      <c r="F47" s="101" t="s">
        <v>155</v>
      </c>
      <c r="G47" s="122">
        <v>843</v>
      </c>
      <c r="H47" s="142">
        <v>10</v>
      </c>
      <c r="I47" s="123" t="s">
        <v>82</v>
      </c>
      <c r="J47" s="123" t="s">
        <v>489</v>
      </c>
      <c r="K47" s="122"/>
      <c r="L47" s="144">
        <f t="shared" ref="L47:N47" si="4">L48</f>
        <v>13000</v>
      </c>
      <c r="M47" s="144">
        <f t="shared" si="4"/>
        <v>5965.2</v>
      </c>
      <c r="N47" s="144">
        <f t="shared" si="4"/>
        <v>5439.5</v>
      </c>
      <c r="O47" s="172">
        <f t="shared" si="2"/>
        <v>41.842307692307692</v>
      </c>
      <c r="P47" s="172">
        <f t="shared" si="3"/>
        <v>91.187219204720719</v>
      </c>
    </row>
    <row r="48" spans="1:16" ht="48">
      <c r="A48" s="148" t="s">
        <v>131</v>
      </c>
      <c r="B48" s="148" t="s">
        <v>88</v>
      </c>
      <c r="C48" s="148" t="s">
        <v>82</v>
      </c>
      <c r="D48" s="148" t="s">
        <v>80</v>
      </c>
      <c r="E48" s="168" t="s">
        <v>275</v>
      </c>
      <c r="F48" s="101" t="s">
        <v>155</v>
      </c>
      <c r="G48" s="122">
        <v>843</v>
      </c>
      <c r="H48" s="142">
        <v>10</v>
      </c>
      <c r="I48" s="123" t="s">
        <v>82</v>
      </c>
      <c r="J48" s="123" t="s">
        <v>490</v>
      </c>
      <c r="K48" s="122">
        <v>320</v>
      </c>
      <c r="L48" s="144">
        <v>13000</v>
      </c>
      <c r="M48" s="171">
        <v>5965.2</v>
      </c>
      <c r="N48" s="171">
        <v>5439.5</v>
      </c>
      <c r="O48" s="172">
        <f t="shared" si="2"/>
        <v>41.842307692307692</v>
      </c>
      <c r="P48" s="172">
        <f t="shared" si="3"/>
        <v>91.187219204720719</v>
      </c>
    </row>
    <row r="49" spans="1:16" ht="48">
      <c r="A49" s="148" t="s">
        <v>131</v>
      </c>
      <c r="B49" s="148" t="s">
        <v>88</v>
      </c>
      <c r="C49" s="148" t="s">
        <v>83</v>
      </c>
      <c r="D49" s="148"/>
      <c r="E49" s="168" t="s">
        <v>277</v>
      </c>
      <c r="F49" s="101" t="s">
        <v>155</v>
      </c>
      <c r="G49" s="122">
        <v>843</v>
      </c>
      <c r="H49" s="142">
        <v>10</v>
      </c>
      <c r="I49" s="123" t="s">
        <v>82</v>
      </c>
      <c r="J49" s="123" t="s">
        <v>491</v>
      </c>
      <c r="K49" s="122"/>
      <c r="L49" s="144">
        <f t="shared" ref="L49:N49" si="5">L50</f>
        <v>0</v>
      </c>
      <c r="M49" s="144">
        <f t="shared" si="5"/>
        <v>333837.5</v>
      </c>
      <c r="N49" s="144">
        <f t="shared" si="5"/>
        <v>333680.5</v>
      </c>
      <c r="O49" s="172">
        <v>0</v>
      </c>
      <c r="P49" s="172">
        <f t="shared" si="3"/>
        <v>99.952971131164119</v>
      </c>
    </row>
    <row r="50" spans="1:16" ht="38.25">
      <c r="A50" s="148" t="s">
        <v>131</v>
      </c>
      <c r="B50" s="148" t="s">
        <v>88</v>
      </c>
      <c r="C50" s="148" t="s">
        <v>83</v>
      </c>
      <c r="D50" s="148" t="s">
        <v>80</v>
      </c>
      <c r="E50" s="168" t="s">
        <v>278</v>
      </c>
      <c r="F50" s="101" t="s">
        <v>155</v>
      </c>
      <c r="G50" s="122">
        <v>843</v>
      </c>
      <c r="H50" s="142">
        <v>10</v>
      </c>
      <c r="I50" s="123" t="s">
        <v>82</v>
      </c>
      <c r="J50" s="123" t="s">
        <v>492</v>
      </c>
      <c r="K50" s="122"/>
      <c r="L50" s="144">
        <v>0</v>
      </c>
      <c r="M50" s="171">
        <v>333837.5</v>
      </c>
      <c r="N50" s="171">
        <v>333680.5</v>
      </c>
      <c r="O50" s="172">
        <v>0</v>
      </c>
      <c r="P50" s="172">
        <f t="shared" si="3"/>
        <v>99.952971131164119</v>
      </c>
    </row>
    <row r="51" spans="1:16" ht="48">
      <c r="A51" s="148" t="s">
        <v>131</v>
      </c>
      <c r="B51" s="148" t="s">
        <v>88</v>
      </c>
      <c r="C51" s="148" t="s">
        <v>90</v>
      </c>
      <c r="D51" s="148"/>
      <c r="E51" s="168" t="s">
        <v>280</v>
      </c>
      <c r="F51" s="101" t="s">
        <v>155</v>
      </c>
      <c r="G51" s="122">
        <v>843</v>
      </c>
      <c r="H51" s="142">
        <v>10</v>
      </c>
      <c r="I51" s="123" t="s">
        <v>82</v>
      </c>
      <c r="J51" s="123" t="s">
        <v>493</v>
      </c>
      <c r="K51" s="122"/>
      <c r="L51" s="144">
        <f t="shared" ref="L51:N51" si="6">L52</f>
        <v>0</v>
      </c>
      <c r="M51" s="144">
        <f t="shared" si="6"/>
        <v>39904.1</v>
      </c>
      <c r="N51" s="144">
        <f t="shared" si="6"/>
        <v>39904.1</v>
      </c>
      <c r="O51" s="172">
        <v>0</v>
      </c>
      <c r="P51" s="172">
        <f t="shared" si="3"/>
        <v>100</v>
      </c>
    </row>
    <row r="52" spans="1:16" ht="60">
      <c r="A52" s="148" t="s">
        <v>131</v>
      </c>
      <c r="B52" s="148" t="s">
        <v>88</v>
      </c>
      <c r="C52" s="148" t="s">
        <v>90</v>
      </c>
      <c r="D52" s="148" t="s">
        <v>80</v>
      </c>
      <c r="E52" s="168" t="s">
        <v>281</v>
      </c>
      <c r="F52" s="101" t="s">
        <v>155</v>
      </c>
      <c r="G52" s="122">
        <v>843</v>
      </c>
      <c r="H52" s="142">
        <v>10</v>
      </c>
      <c r="I52" s="123" t="s">
        <v>82</v>
      </c>
      <c r="J52" s="123" t="s">
        <v>494</v>
      </c>
      <c r="K52" s="122"/>
      <c r="L52" s="170">
        <v>0</v>
      </c>
      <c r="M52" s="171">
        <v>39904.1</v>
      </c>
      <c r="N52" s="171">
        <v>39904.1</v>
      </c>
      <c r="O52" s="172">
        <v>0</v>
      </c>
      <c r="P52" s="172">
        <f t="shared" si="3"/>
        <v>100</v>
      </c>
    </row>
    <row r="53" spans="1:16" ht="38.25">
      <c r="A53" s="148" t="s">
        <v>131</v>
      </c>
      <c r="B53" s="148" t="s">
        <v>88</v>
      </c>
      <c r="C53" s="148" t="s">
        <v>89</v>
      </c>
      <c r="D53" s="148"/>
      <c r="E53" s="168" t="s">
        <v>85</v>
      </c>
      <c r="F53" s="101" t="s">
        <v>155</v>
      </c>
      <c r="G53" s="122">
        <v>843</v>
      </c>
      <c r="H53" s="142">
        <v>10</v>
      </c>
      <c r="I53" s="123" t="s">
        <v>89</v>
      </c>
      <c r="J53" s="123" t="s">
        <v>495</v>
      </c>
      <c r="K53" s="122"/>
      <c r="L53" s="170">
        <f>SUM(L54:L65)</f>
        <v>2960.8</v>
      </c>
      <c r="M53" s="170">
        <f t="shared" ref="M53:N53" si="7">SUM(M54:M65)</f>
        <v>3287.9</v>
      </c>
      <c r="N53" s="170">
        <f t="shared" si="7"/>
        <v>3287.9</v>
      </c>
      <c r="O53" s="172">
        <f t="shared" si="2"/>
        <v>111.04768981356389</v>
      </c>
      <c r="P53" s="172">
        <f t="shared" si="3"/>
        <v>100</v>
      </c>
    </row>
    <row r="54" spans="1:16" ht="38.25">
      <c r="A54" s="148" t="s">
        <v>131</v>
      </c>
      <c r="B54" s="148" t="s">
        <v>88</v>
      </c>
      <c r="C54" s="148" t="s">
        <v>89</v>
      </c>
      <c r="D54" s="148" t="s">
        <v>80</v>
      </c>
      <c r="E54" s="168" t="s">
        <v>283</v>
      </c>
      <c r="F54" s="101" t="s">
        <v>155</v>
      </c>
      <c r="G54" s="122">
        <v>843</v>
      </c>
      <c r="H54" s="142">
        <v>10</v>
      </c>
      <c r="I54" s="123" t="s">
        <v>89</v>
      </c>
      <c r="J54" s="123" t="s">
        <v>496</v>
      </c>
      <c r="K54" s="122">
        <v>630</v>
      </c>
      <c r="L54" s="170">
        <v>508.4</v>
      </c>
      <c r="M54" s="171">
        <v>508.4</v>
      </c>
      <c r="N54" s="171">
        <v>508.4</v>
      </c>
      <c r="O54" s="172">
        <f t="shared" si="2"/>
        <v>100</v>
      </c>
      <c r="P54" s="172">
        <f t="shared" si="3"/>
        <v>100</v>
      </c>
    </row>
    <row r="55" spans="1:16" ht="48">
      <c r="A55" s="148" t="s">
        <v>131</v>
      </c>
      <c r="B55" s="148" t="s">
        <v>88</v>
      </c>
      <c r="C55" s="148" t="s">
        <v>89</v>
      </c>
      <c r="D55" s="148" t="s">
        <v>81</v>
      </c>
      <c r="E55" s="168" t="s">
        <v>286</v>
      </c>
      <c r="F55" s="101" t="s">
        <v>155</v>
      </c>
      <c r="G55" s="122">
        <v>843</v>
      </c>
      <c r="H55" s="142">
        <v>10</v>
      </c>
      <c r="I55" s="123" t="s">
        <v>89</v>
      </c>
      <c r="J55" s="123" t="s">
        <v>497</v>
      </c>
      <c r="K55" s="122">
        <v>630</v>
      </c>
      <c r="L55" s="170">
        <v>232.3</v>
      </c>
      <c r="M55" s="171">
        <v>232.3</v>
      </c>
      <c r="N55" s="171">
        <v>232.3</v>
      </c>
      <c r="O55" s="172">
        <f t="shared" si="2"/>
        <v>100</v>
      </c>
      <c r="P55" s="172">
        <f t="shared" si="3"/>
        <v>100</v>
      </c>
    </row>
    <row r="56" spans="1:16" ht="38.25">
      <c r="A56" s="148" t="s">
        <v>131</v>
      </c>
      <c r="B56" s="148" t="s">
        <v>88</v>
      </c>
      <c r="C56" s="148" t="s">
        <v>89</v>
      </c>
      <c r="D56" s="148" t="s">
        <v>82</v>
      </c>
      <c r="E56" s="168" t="s">
        <v>287</v>
      </c>
      <c r="F56" s="101" t="s">
        <v>155</v>
      </c>
      <c r="G56" s="122">
        <v>843</v>
      </c>
      <c r="H56" s="142">
        <v>10</v>
      </c>
      <c r="I56" s="123" t="s">
        <v>89</v>
      </c>
      <c r="J56" s="123" t="s">
        <v>498</v>
      </c>
      <c r="K56" s="122">
        <v>630</v>
      </c>
      <c r="L56" s="170">
        <v>138.19999999999999</v>
      </c>
      <c r="M56" s="171">
        <v>138.19999999999999</v>
      </c>
      <c r="N56" s="171">
        <v>138.19999999999999</v>
      </c>
      <c r="O56" s="172">
        <f t="shared" si="2"/>
        <v>100</v>
      </c>
      <c r="P56" s="172">
        <f t="shared" si="3"/>
        <v>100</v>
      </c>
    </row>
    <row r="57" spans="1:16" ht="48">
      <c r="A57" s="148" t="s">
        <v>131</v>
      </c>
      <c r="B57" s="148" t="s">
        <v>88</v>
      </c>
      <c r="C57" s="148" t="s">
        <v>89</v>
      </c>
      <c r="D57" s="148" t="s">
        <v>83</v>
      </c>
      <c r="E57" s="168" t="s">
        <v>288</v>
      </c>
      <c r="F57" s="101" t="s">
        <v>155</v>
      </c>
      <c r="G57" s="122">
        <v>843</v>
      </c>
      <c r="H57" s="142">
        <v>10</v>
      </c>
      <c r="I57" s="123" t="s">
        <v>89</v>
      </c>
      <c r="J57" s="123" t="s">
        <v>499</v>
      </c>
      <c r="K57" s="122">
        <v>630</v>
      </c>
      <c r="L57" s="170">
        <v>25.3</v>
      </c>
      <c r="M57" s="171">
        <v>25.3</v>
      </c>
      <c r="N57" s="171">
        <v>25.3</v>
      </c>
      <c r="O57" s="172">
        <f t="shared" si="2"/>
        <v>100</v>
      </c>
      <c r="P57" s="172">
        <f t="shared" si="3"/>
        <v>100</v>
      </c>
    </row>
    <row r="58" spans="1:16" ht="38.25">
      <c r="A58" s="148" t="s">
        <v>131</v>
      </c>
      <c r="B58" s="148" t="s">
        <v>88</v>
      </c>
      <c r="C58" s="148" t="s">
        <v>89</v>
      </c>
      <c r="D58" s="148" t="s">
        <v>90</v>
      </c>
      <c r="E58" s="168" t="s">
        <v>289</v>
      </c>
      <c r="F58" s="101" t="s">
        <v>155</v>
      </c>
      <c r="G58" s="122">
        <v>843</v>
      </c>
      <c r="H58" s="142">
        <v>10</v>
      </c>
      <c r="I58" s="123" t="s">
        <v>89</v>
      </c>
      <c r="J58" s="123" t="s">
        <v>500</v>
      </c>
      <c r="K58" s="122">
        <v>630</v>
      </c>
      <c r="L58" s="170">
        <v>100.2</v>
      </c>
      <c r="M58" s="171">
        <v>100.2</v>
      </c>
      <c r="N58" s="171">
        <v>100.2</v>
      </c>
      <c r="O58" s="172">
        <f t="shared" si="2"/>
        <v>100</v>
      </c>
      <c r="P58" s="172">
        <f t="shared" si="3"/>
        <v>100</v>
      </c>
    </row>
    <row r="59" spans="1:16" ht="36" customHeight="1">
      <c r="A59" s="210" t="s">
        <v>131</v>
      </c>
      <c r="B59" s="210" t="s">
        <v>88</v>
      </c>
      <c r="C59" s="210" t="s">
        <v>89</v>
      </c>
      <c r="D59" s="210" t="s">
        <v>89</v>
      </c>
      <c r="E59" s="211" t="s">
        <v>290</v>
      </c>
      <c r="F59" s="192" t="s">
        <v>155</v>
      </c>
      <c r="G59" s="122">
        <v>843</v>
      </c>
      <c r="H59" s="142">
        <v>10</v>
      </c>
      <c r="I59" s="123" t="s">
        <v>89</v>
      </c>
      <c r="J59" s="123" t="s">
        <v>501</v>
      </c>
      <c r="K59" s="122">
        <v>630</v>
      </c>
      <c r="L59" s="170">
        <v>413.9</v>
      </c>
      <c r="M59" s="171">
        <v>413.9</v>
      </c>
      <c r="N59" s="171">
        <v>413.9</v>
      </c>
      <c r="O59" s="172">
        <f t="shared" si="2"/>
        <v>100</v>
      </c>
      <c r="P59" s="172">
        <f t="shared" si="3"/>
        <v>100</v>
      </c>
    </row>
    <row r="60" spans="1:16">
      <c r="A60" s="210"/>
      <c r="B60" s="210"/>
      <c r="C60" s="210"/>
      <c r="D60" s="210"/>
      <c r="E60" s="211"/>
      <c r="F60" s="193"/>
      <c r="G60" s="122">
        <v>843</v>
      </c>
      <c r="H60" s="142">
        <v>1</v>
      </c>
      <c r="I60" s="123" t="s">
        <v>105</v>
      </c>
      <c r="J60" s="123" t="s">
        <v>501</v>
      </c>
      <c r="K60" s="122">
        <v>630</v>
      </c>
      <c r="L60" s="170">
        <v>0</v>
      </c>
      <c r="M60" s="171">
        <v>327.10000000000002</v>
      </c>
      <c r="N60" s="171">
        <v>327.10000000000002</v>
      </c>
      <c r="O60" s="172">
        <v>0</v>
      </c>
      <c r="P60" s="172">
        <f t="shared" si="3"/>
        <v>100</v>
      </c>
    </row>
    <row r="61" spans="1:16" ht="48">
      <c r="A61" s="148" t="s">
        <v>131</v>
      </c>
      <c r="B61" s="148" t="s">
        <v>88</v>
      </c>
      <c r="C61" s="148" t="s">
        <v>89</v>
      </c>
      <c r="D61" s="148" t="s">
        <v>79</v>
      </c>
      <c r="E61" s="168" t="s">
        <v>291</v>
      </c>
      <c r="F61" s="101" t="s">
        <v>155</v>
      </c>
      <c r="G61" s="122">
        <v>843</v>
      </c>
      <c r="H61" s="142">
        <v>10</v>
      </c>
      <c r="I61" s="123" t="s">
        <v>89</v>
      </c>
      <c r="J61" s="123" t="s">
        <v>502</v>
      </c>
      <c r="K61" s="122">
        <v>630</v>
      </c>
      <c r="L61" s="170">
        <v>494.4</v>
      </c>
      <c r="M61" s="171">
        <v>494.4</v>
      </c>
      <c r="N61" s="171">
        <v>494.4</v>
      </c>
      <c r="O61" s="172">
        <f t="shared" si="2"/>
        <v>100</v>
      </c>
      <c r="P61" s="172">
        <f t="shared" si="3"/>
        <v>100</v>
      </c>
    </row>
    <row r="62" spans="1:16" ht="48">
      <c r="A62" s="148" t="s">
        <v>131</v>
      </c>
      <c r="B62" s="148" t="s">
        <v>88</v>
      </c>
      <c r="C62" s="148" t="s">
        <v>89</v>
      </c>
      <c r="D62" s="148" t="s">
        <v>91</v>
      </c>
      <c r="E62" s="168" t="s">
        <v>292</v>
      </c>
      <c r="F62" s="101" t="s">
        <v>155</v>
      </c>
      <c r="G62" s="122">
        <v>843</v>
      </c>
      <c r="H62" s="142">
        <v>10</v>
      </c>
      <c r="I62" s="123" t="s">
        <v>89</v>
      </c>
      <c r="J62" s="123" t="s">
        <v>503</v>
      </c>
      <c r="K62" s="122">
        <v>630</v>
      </c>
      <c r="L62" s="170">
        <v>925.1</v>
      </c>
      <c r="M62" s="171">
        <v>925.1</v>
      </c>
      <c r="N62" s="171">
        <v>925.1</v>
      </c>
      <c r="O62" s="172">
        <f t="shared" si="2"/>
        <v>100</v>
      </c>
      <c r="P62" s="172">
        <f t="shared" si="3"/>
        <v>100</v>
      </c>
    </row>
    <row r="63" spans="1:16" ht="38.25">
      <c r="A63" s="148" t="s">
        <v>131</v>
      </c>
      <c r="B63" s="148" t="s">
        <v>88</v>
      </c>
      <c r="C63" s="148" t="s">
        <v>89</v>
      </c>
      <c r="D63" s="148" t="s">
        <v>92</v>
      </c>
      <c r="E63" s="168" t="s">
        <v>293</v>
      </c>
      <c r="F63" s="101" t="s">
        <v>155</v>
      </c>
      <c r="G63" s="122">
        <v>843</v>
      </c>
      <c r="H63" s="142">
        <v>10</v>
      </c>
      <c r="I63" s="123" t="s">
        <v>89</v>
      </c>
      <c r="J63" s="123" t="s">
        <v>504</v>
      </c>
      <c r="K63" s="122">
        <v>630</v>
      </c>
      <c r="L63" s="170">
        <v>29.5</v>
      </c>
      <c r="M63" s="171">
        <v>29.5</v>
      </c>
      <c r="N63" s="171">
        <v>29.5</v>
      </c>
      <c r="O63" s="172">
        <f t="shared" si="2"/>
        <v>100</v>
      </c>
      <c r="P63" s="172">
        <f t="shared" si="3"/>
        <v>100</v>
      </c>
    </row>
    <row r="64" spans="1:16" ht="38.25">
      <c r="A64" s="148" t="s">
        <v>131</v>
      </c>
      <c r="B64" s="148" t="s">
        <v>88</v>
      </c>
      <c r="C64" s="148" t="s">
        <v>89</v>
      </c>
      <c r="D64" s="148" t="s">
        <v>100</v>
      </c>
      <c r="E64" s="168" t="s">
        <v>294</v>
      </c>
      <c r="F64" s="101" t="s">
        <v>155</v>
      </c>
      <c r="G64" s="122">
        <v>843</v>
      </c>
      <c r="H64" s="142">
        <v>10</v>
      </c>
      <c r="I64" s="123" t="s">
        <v>89</v>
      </c>
      <c r="J64" s="123" t="s">
        <v>505</v>
      </c>
      <c r="K64" s="122">
        <v>630</v>
      </c>
      <c r="L64" s="170">
        <v>43.5</v>
      </c>
      <c r="M64" s="171">
        <v>43.5</v>
      </c>
      <c r="N64" s="171">
        <v>43.5</v>
      </c>
      <c r="O64" s="172">
        <f t="shared" si="2"/>
        <v>100</v>
      </c>
      <c r="P64" s="172">
        <f t="shared" si="3"/>
        <v>100</v>
      </c>
    </row>
    <row r="65" spans="1:18" ht="38.25">
      <c r="A65" s="148" t="s">
        <v>131</v>
      </c>
      <c r="B65" s="148" t="s">
        <v>88</v>
      </c>
      <c r="C65" s="148" t="s">
        <v>89</v>
      </c>
      <c r="D65" s="148" t="s">
        <v>180</v>
      </c>
      <c r="E65" s="168" t="s">
        <v>295</v>
      </c>
      <c r="F65" s="101" t="s">
        <v>155</v>
      </c>
      <c r="G65" s="122">
        <v>843</v>
      </c>
      <c r="H65" s="142">
        <v>10</v>
      </c>
      <c r="I65" s="123" t="s">
        <v>89</v>
      </c>
      <c r="J65" s="123" t="s">
        <v>506</v>
      </c>
      <c r="K65" s="122">
        <v>630</v>
      </c>
      <c r="L65" s="170">
        <v>50</v>
      </c>
      <c r="M65" s="171">
        <v>50</v>
      </c>
      <c r="N65" s="171">
        <v>50</v>
      </c>
      <c r="O65" s="172">
        <f t="shared" si="2"/>
        <v>100</v>
      </c>
      <c r="P65" s="172">
        <f t="shared" si="3"/>
        <v>100</v>
      </c>
    </row>
    <row r="66" spans="1:18" s="164" customFormat="1" ht="38.25">
      <c r="A66" s="208" t="s">
        <v>131</v>
      </c>
      <c r="B66" s="208" t="s">
        <v>600</v>
      </c>
      <c r="C66" s="208"/>
      <c r="D66" s="208"/>
      <c r="E66" s="209" t="s">
        <v>159</v>
      </c>
      <c r="F66" s="152" t="s">
        <v>155</v>
      </c>
      <c r="G66" s="174"/>
      <c r="H66" s="174"/>
      <c r="I66" s="174"/>
      <c r="J66" s="174"/>
      <c r="K66" s="174"/>
      <c r="L66" s="175">
        <f>L68+L79+L82+L84+L87+L92</f>
        <v>1602295.6999999997</v>
      </c>
      <c r="M66" s="175">
        <f t="shared" ref="M66" si="8">M68+M79+M82+M84+M87+M92</f>
        <v>1619328.4</v>
      </c>
      <c r="N66" s="176">
        <f>N68+N79+N82+N84+N87+N92</f>
        <v>1606826.1</v>
      </c>
      <c r="O66" s="177">
        <f t="shared" si="2"/>
        <v>100.28274431492268</v>
      </c>
      <c r="P66" s="177">
        <f t="shared" si="3"/>
        <v>99.22793301222903</v>
      </c>
      <c r="Q66" s="164">
        <v>1660232.8</v>
      </c>
      <c r="R66" s="178">
        <f>Q66-(N66+N67)</f>
        <v>0</v>
      </c>
    </row>
    <row r="67" spans="1:18" s="164" customFormat="1" ht="38.25">
      <c r="A67" s="208"/>
      <c r="B67" s="208"/>
      <c r="C67" s="208"/>
      <c r="D67" s="208"/>
      <c r="E67" s="209"/>
      <c r="F67" s="158" t="s">
        <v>185</v>
      </c>
      <c r="G67" s="174"/>
      <c r="H67" s="174"/>
      <c r="I67" s="174"/>
      <c r="J67" s="174"/>
      <c r="K67" s="174"/>
      <c r="L67" s="145">
        <f>L88</f>
        <v>57310.7</v>
      </c>
      <c r="M67" s="145">
        <f t="shared" ref="M67:N67" si="9">M88</f>
        <v>57310.7</v>
      </c>
      <c r="N67" s="145">
        <f t="shared" si="9"/>
        <v>53406.7</v>
      </c>
      <c r="O67" s="177">
        <f t="shared" si="2"/>
        <v>93.18800852196884</v>
      </c>
      <c r="P67" s="177">
        <f t="shared" si="3"/>
        <v>93.18800852196884</v>
      </c>
    </row>
    <row r="68" spans="1:18" ht="38.25">
      <c r="A68" s="148" t="s">
        <v>131</v>
      </c>
      <c r="B68" s="148" t="s">
        <v>600</v>
      </c>
      <c r="C68" s="148" t="s">
        <v>80</v>
      </c>
      <c r="D68" s="122"/>
      <c r="E68" s="168" t="s">
        <v>121</v>
      </c>
      <c r="F68" s="101" t="s">
        <v>155</v>
      </c>
      <c r="G68" s="122">
        <v>843</v>
      </c>
      <c r="H68" s="122">
        <v>10</v>
      </c>
      <c r="I68" s="148" t="s">
        <v>82</v>
      </c>
      <c r="J68" s="148" t="s">
        <v>507</v>
      </c>
      <c r="K68" s="122"/>
      <c r="L68" s="144">
        <f>SUM(L69:L78)</f>
        <v>1320635.1999999997</v>
      </c>
      <c r="M68" s="144">
        <f t="shared" ref="M68:N68" si="10">SUM(M69:M78)</f>
        <v>1307492.0999999999</v>
      </c>
      <c r="N68" s="144">
        <f t="shared" si="10"/>
        <v>1300674</v>
      </c>
      <c r="O68" s="172">
        <f t="shared" si="2"/>
        <v>98.488515223583335</v>
      </c>
      <c r="P68" s="172">
        <f t="shared" si="3"/>
        <v>99.478536046221635</v>
      </c>
    </row>
    <row r="69" spans="1:18" ht="48">
      <c r="A69" s="148" t="s">
        <v>131</v>
      </c>
      <c r="B69" s="148" t="s">
        <v>600</v>
      </c>
      <c r="C69" s="148" t="s">
        <v>80</v>
      </c>
      <c r="D69" s="148" t="s">
        <v>80</v>
      </c>
      <c r="E69" s="168" t="s">
        <v>296</v>
      </c>
      <c r="F69" s="101" t="s">
        <v>155</v>
      </c>
      <c r="G69" s="122">
        <v>843</v>
      </c>
      <c r="H69" s="148" t="s">
        <v>100</v>
      </c>
      <c r="I69" s="148" t="s">
        <v>82</v>
      </c>
      <c r="J69" s="123" t="s">
        <v>508</v>
      </c>
      <c r="K69" s="123" t="s">
        <v>509</v>
      </c>
      <c r="L69" s="144">
        <v>9000</v>
      </c>
      <c r="M69" s="171">
        <v>10500</v>
      </c>
      <c r="N69" s="171">
        <v>10323.299999999999</v>
      </c>
      <c r="O69" s="172">
        <f t="shared" si="2"/>
        <v>114.70333333333333</v>
      </c>
      <c r="P69" s="172">
        <f t="shared" si="3"/>
        <v>98.317142857142841</v>
      </c>
    </row>
    <row r="70" spans="1:18" ht="38.25">
      <c r="A70" s="148" t="s">
        <v>131</v>
      </c>
      <c r="B70" s="148" t="s">
        <v>600</v>
      </c>
      <c r="C70" s="148" t="s">
        <v>80</v>
      </c>
      <c r="D70" s="148" t="s">
        <v>81</v>
      </c>
      <c r="E70" s="168" t="s">
        <v>86</v>
      </c>
      <c r="F70" s="101" t="s">
        <v>155</v>
      </c>
      <c r="G70" s="122">
        <v>843</v>
      </c>
      <c r="H70" s="148" t="s">
        <v>100</v>
      </c>
      <c r="I70" s="148" t="s">
        <v>82</v>
      </c>
      <c r="J70" s="123" t="s">
        <v>510</v>
      </c>
      <c r="K70" s="142">
        <v>310</v>
      </c>
      <c r="L70" s="144">
        <v>348327.3</v>
      </c>
      <c r="M70" s="171">
        <v>356109.2</v>
      </c>
      <c r="N70" s="171">
        <v>354102.4</v>
      </c>
      <c r="O70" s="172">
        <f t="shared" si="2"/>
        <v>101.65795216165947</v>
      </c>
      <c r="P70" s="172">
        <f t="shared" si="3"/>
        <v>99.436464994445529</v>
      </c>
    </row>
    <row r="71" spans="1:18" ht="38.25">
      <c r="A71" s="148" t="s">
        <v>131</v>
      </c>
      <c r="B71" s="148" t="s">
        <v>600</v>
      </c>
      <c r="C71" s="148" t="s">
        <v>80</v>
      </c>
      <c r="D71" s="148" t="s">
        <v>82</v>
      </c>
      <c r="E71" s="168" t="s">
        <v>300</v>
      </c>
      <c r="F71" s="101" t="s">
        <v>155</v>
      </c>
      <c r="G71" s="122">
        <v>843</v>
      </c>
      <c r="H71" s="148" t="s">
        <v>100</v>
      </c>
      <c r="I71" s="148" t="s">
        <v>82</v>
      </c>
      <c r="J71" s="123" t="s">
        <v>511</v>
      </c>
      <c r="K71" s="123" t="s">
        <v>468</v>
      </c>
      <c r="L71" s="144">
        <v>33203.599999999999</v>
      </c>
      <c r="M71" s="171">
        <v>29303.599999999999</v>
      </c>
      <c r="N71" s="171">
        <v>27056.400000000001</v>
      </c>
      <c r="O71" s="172">
        <f t="shared" si="2"/>
        <v>81.486344854172444</v>
      </c>
      <c r="P71" s="172">
        <f t="shared" si="3"/>
        <v>92.331317653803637</v>
      </c>
    </row>
    <row r="72" spans="1:18" ht="60">
      <c r="A72" s="123" t="s">
        <v>131</v>
      </c>
      <c r="B72" s="148" t="s">
        <v>600</v>
      </c>
      <c r="C72" s="148" t="s">
        <v>80</v>
      </c>
      <c r="D72" s="123" t="s">
        <v>83</v>
      </c>
      <c r="E72" s="168" t="s">
        <v>302</v>
      </c>
      <c r="F72" s="101" t="s">
        <v>155</v>
      </c>
      <c r="G72" s="122">
        <v>843</v>
      </c>
      <c r="H72" s="148" t="s">
        <v>100</v>
      </c>
      <c r="I72" s="148" t="s">
        <v>82</v>
      </c>
      <c r="J72" s="123" t="s">
        <v>512</v>
      </c>
      <c r="K72" s="123" t="s">
        <v>513</v>
      </c>
      <c r="L72" s="144">
        <v>595812.19999999995</v>
      </c>
      <c r="M72" s="171">
        <v>547853.69999999995</v>
      </c>
      <c r="N72" s="171">
        <v>547822.6</v>
      </c>
      <c r="O72" s="172">
        <f t="shared" si="2"/>
        <v>91.945515717872183</v>
      </c>
      <c r="P72" s="172">
        <f t="shared" si="3"/>
        <v>99.994323302005625</v>
      </c>
    </row>
    <row r="73" spans="1:18" ht="60">
      <c r="A73" s="123" t="s">
        <v>131</v>
      </c>
      <c r="B73" s="148" t="s">
        <v>600</v>
      </c>
      <c r="C73" s="148" t="s">
        <v>80</v>
      </c>
      <c r="D73" s="123" t="s">
        <v>90</v>
      </c>
      <c r="E73" s="168" t="s">
        <v>304</v>
      </c>
      <c r="F73" s="101" t="s">
        <v>155</v>
      </c>
      <c r="G73" s="122">
        <v>843</v>
      </c>
      <c r="H73" s="148" t="s">
        <v>100</v>
      </c>
      <c r="I73" s="148" t="s">
        <v>82</v>
      </c>
      <c r="J73" s="123" t="s">
        <v>514</v>
      </c>
      <c r="K73" s="123" t="s">
        <v>472</v>
      </c>
      <c r="L73" s="144">
        <f>1.3+52667</f>
        <v>52668.3</v>
      </c>
      <c r="M73" s="171">
        <v>52982.6</v>
      </c>
      <c r="N73" s="171">
        <v>52975.199999999997</v>
      </c>
      <c r="O73" s="172">
        <f t="shared" si="2"/>
        <v>100.58270344780446</v>
      </c>
      <c r="P73" s="172">
        <f t="shared" si="3"/>
        <v>99.986033150506017</v>
      </c>
    </row>
    <row r="74" spans="1:18" ht="72">
      <c r="A74" s="123" t="s">
        <v>131</v>
      </c>
      <c r="B74" s="148" t="s">
        <v>600</v>
      </c>
      <c r="C74" s="148" t="s">
        <v>80</v>
      </c>
      <c r="D74" s="123" t="s">
        <v>89</v>
      </c>
      <c r="E74" s="168" t="s">
        <v>305</v>
      </c>
      <c r="F74" s="101" t="s">
        <v>155</v>
      </c>
      <c r="G74" s="122">
        <v>843</v>
      </c>
      <c r="H74" s="148" t="s">
        <v>100</v>
      </c>
      <c r="I74" s="148" t="s">
        <v>82</v>
      </c>
      <c r="J74" s="123" t="s">
        <v>515</v>
      </c>
      <c r="K74" s="123" t="s">
        <v>516</v>
      </c>
      <c r="L74" s="144">
        <v>1</v>
      </c>
      <c r="M74" s="171">
        <v>0.7</v>
      </c>
      <c r="N74" s="171">
        <v>0.7</v>
      </c>
      <c r="O74" s="172">
        <f t="shared" si="2"/>
        <v>70</v>
      </c>
      <c r="P74" s="172">
        <f t="shared" si="3"/>
        <v>100</v>
      </c>
    </row>
    <row r="75" spans="1:18" ht="48">
      <c r="A75" s="123" t="s">
        <v>131</v>
      </c>
      <c r="B75" s="148" t="s">
        <v>600</v>
      </c>
      <c r="C75" s="148" t="s">
        <v>80</v>
      </c>
      <c r="D75" s="123" t="s">
        <v>79</v>
      </c>
      <c r="E75" s="168" t="s">
        <v>307</v>
      </c>
      <c r="F75" s="101" t="s">
        <v>155</v>
      </c>
      <c r="G75" s="122">
        <v>843</v>
      </c>
      <c r="H75" s="148" t="s">
        <v>100</v>
      </c>
      <c r="I75" s="148" t="s">
        <v>82</v>
      </c>
      <c r="J75" s="123" t="s">
        <v>517</v>
      </c>
      <c r="K75" s="123" t="s">
        <v>516</v>
      </c>
      <c r="L75" s="144">
        <v>2.9</v>
      </c>
      <c r="M75" s="171">
        <v>3.1</v>
      </c>
      <c r="N75" s="171">
        <v>3.1</v>
      </c>
      <c r="O75" s="172">
        <f t="shared" si="2"/>
        <v>106.89655172413795</v>
      </c>
      <c r="P75" s="172">
        <f t="shared" si="3"/>
        <v>100</v>
      </c>
    </row>
    <row r="76" spans="1:18" ht="38.25">
      <c r="A76" s="148" t="s">
        <v>131</v>
      </c>
      <c r="B76" s="148" t="s">
        <v>600</v>
      </c>
      <c r="C76" s="148" t="s">
        <v>80</v>
      </c>
      <c r="D76" s="148" t="s">
        <v>91</v>
      </c>
      <c r="E76" s="168" t="s">
        <v>308</v>
      </c>
      <c r="F76" s="101" t="s">
        <v>155</v>
      </c>
      <c r="G76" s="122">
        <v>843</v>
      </c>
      <c r="H76" s="148" t="s">
        <v>100</v>
      </c>
      <c r="I76" s="148" t="s">
        <v>82</v>
      </c>
      <c r="J76" s="123" t="s">
        <v>518</v>
      </c>
      <c r="K76" s="123" t="s">
        <v>468</v>
      </c>
      <c r="L76" s="170">
        <v>255900</v>
      </c>
      <c r="M76" s="171">
        <v>292831.8</v>
      </c>
      <c r="N76" s="171">
        <v>292687.2</v>
      </c>
      <c r="O76" s="172">
        <f t="shared" si="2"/>
        <v>114.37561547479484</v>
      </c>
      <c r="P76" s="172">
        <f t="shared" si="3"/>
        <v>99.950620117077463</v>
      </c>
    </row>
    <row r="77" spans="1:18" ht="60">
      <c r="A77" s="148" t="s">
        <v>131</v>
      </c>
      <c r="B77" s="148" t="s">
        <v>600</v>
      </c>
      <c r="C77" s="148" t="s">
        <v>80</v>
      </c>
      <c r="D77" s="148" t="s">
        <v>92</v>
      </c>
      <c r="E77" s="168" t="s">
        <v>310</v>
      </c>
      <c r="F77" s="101" t="s">
        <v>155</v>
      </c>
      <c r="G77" s="122">
        <v>843</v>
      </c>
      <c r="H77" s="142">
        <v>10</v>
      </c>
      <c r="I77" s="123" t="s">
        <v>82</v>
      </c>
      <c r="J77" s="123" t="s">
        <v>519</v>
      </c>
      <c r="K77" s="123" t="s">
        <v>468</v>
      </c>
      <c r="L77" s="170">
        <v>24438.9</v>
      </c>
      <c r="M77" s="171">
        <v>16626.400000000001</v>
      </c>
      <c r="N77" s="171">
        <v>14471</v>
      </c>
      <c r="O77" s="172">
        <f t="shared" si="2"/>
        <v>59.212976034109552</v>
      </c>
      <c r="P77" s="172">
        <f t="shared" si="3"/>
        <v>87.036279651638353</v>
      </c>
    </row>
    <row r="78" spans="1:18" ht="48">
      <c r="A78" s="148" t="s">
        <v>131</v>
      </c>
      <c r="B78" s="148" t="s">
        <v>600</v>
      </c>
      <c r="C78" s="148" t="s">
        <v>80</v>
      </c>
      <c r="D78" s="148" t="s">
        <v>100</v>
      </c>
      <c r="E78" s="168" t="s">
        <v>312</v>
      </c>
      <c r="F78" s="101" t="s">
        <v>155</v>
      </c>
      <c r="G78" s="122">
        <v>843</v>
      </c>
      <c r="H78" s="148" t="s">
        <v>100</v>
      </c>
      <c r="I78" s="148" t="s">
        <v>82</v>
      </c>
      <c r="J78" s="123" t="s">
        <v>520</v>
      </c>
      <c r="K78" s="123" t="s">
        <v>509</v>
      </c>
      <c r="L78" s="144">
        <v>1281</v>
      </c>
      <c r="M78" s="171">
        <v>1281</v>
      </c>
      <c r="N78" s="171">
        <v>1232.0999999999999</v>
      </c>
      <c r="O78" s="172">
        <f t="shared" si="2"/>
        <v>96.182669789227162</v>
      </c>
      <c r="P78" s="172">
        <f t="shared" si="3"/>
        <v>96.182669789227162</v>
      </c>
    </row>
    <row r="79" spans="1:18" ht="38.25">
      <c r="A79" s="148" t="s">
        <v>131</v>
      </c>
      <c r="B79" s="148" t="s">
        <v>600</v>
      </c>
      <c r="C79" s="148" t="s">
        <v>81</v>
      </c>
      <c r="D79" s="148"/>
      <c r="E79" s="168" t="s">
        <v>314</v>
      </c>
      <c r="F79" s="101" t="s">
        <v>155</v>
      </c>
      <c r="G79" s="122">
        <v>843</v>
      </c>
      <c r="H79" s="148" t="s">
        <v>100</v>
      </c>
      <c r="I79" s="148" t="s">
        <v>82</v>
      </c>
      <c r="J79" s="123" t="s">
        <v>521</v>
      </c>
      <c r="K79" s="123"/>
      <c r="L79" s="144">
        <f t="shared" ref="L79:N79" si="11">L80+L81</f>
        <v>1575</v>
      </c>
      <c r="M79" s="144">
        <f t="shared" si="11"/>
        <v>1575</v>
      </c>
      <c r="N79" s="144">
        <f t="shared" si="11"/>
        <v>960</v>
      </c>
      <c r="O79" s="172">
        <f t="shared" si="2"/>
        <v>60.952380952380956</v>
      </c>
      <c r="P79" s="172">
        <f t="shared" si="3"/>
        <v>60.952380952380956</v>
      </c>
    </row>
    <row r="80" spans="1:18" ht="38.25">
      <c r="A80" s="148" t="s">
        <v>131</v>
      </c>
      <c r="B80" s="148" t="s">
        <v>600</v>
      </c>
      <c r="C80" s="148" t="s">
        <v>81</v>
      </c>
      <c r="D80" s="123" t="s">
        <v>80</v>
      </c>
      <c r="E80" s="168" t="s">
        <v>315</v>
      </c>
      <c r="F80" s="101" t="s">
        <v>155</v>
      </c>
      <c r="G80" s="122">
        <v>843</v>
      </c>
      <c r="H80" s="148" t="s">
        <v>100</v>
      </c>
      <c r="I80" s="148" t="s">
        <v>82</v>
      </c>
      <c r="J80" s="123" t="s">
        <v>522</v>
      </c>
      <c r="K80" s="123" t="s">
        <v>468</v>
      </c>
      <c r="L80" s="144">
        <v>1050</v>
      </c>
      <c r="M80" s="171">
        <v>1050</v>
      </c>
      <c r="N80" s="171">
        <v>510</v>
      </c>
      <c r="O80" s="172">
        <f t="shared" si="2"/>
        <v>48.571428571428569</v>
      </c>
      <c r="P80" s="172">
        <f t="shared" si="3"/>
        <v>48.571428571428569</v>
      </c>
    </row>
    <row r="81" spans="1:16" ht="38.25">
      <c r="A81" s="148" t="s">
        <v>131</v>
      </c>
      <c r="B81" s="148" t="s">
        <v>600</v>
      </c>
      <c r="C81" s="148" t="s">
        <v>81</v>
      </c>
      <c r="D81" s="123" t="s">
        <v>81</v>
      </c>
      <c r="E81" s="168" t="s">
        <v>316</v>
      </c>
      <c r="F81" s="101" t="s">
        <v>155</v>
      </c>
      <c r="G81" s="122">
        <v>843</v>
      </c>
      <c r="H81" s="148" t="s">
        <v>100</v>
      </c>
      <c r="I81" s="148" t="s">
        <v>82</v>
      </c>
      <c r="J81" s="123" t="s">
        <v>523</v>
      </c>
      <c r="K81" s="123" t="s">
        <v>468</v>
      </c>
      <c r="L81" s="170">
        <v>525</v>
      </c>
      <c r="M81" s="171">
        <v>525</v>
      </c>
      <c r="N81" s="171">
        <v>450</v>
      </c>
      <c r="O81" s="172">
        <f t="shared" si="2"/>
        <v>85.714285714285708</v>
      </c>
      <c r="P81" s="172">
        <f t="shared" si="3"/>
        <v>85.714285714285708</v>
      </c>
    </row>
    <row r="82" spans="1:16" ht="38.25">
      <c r="A82" s="148" t="s">
        <v>131</v>
      </c>
      <c r="B82" s="148" t="s">
        <v>600</v>
      </c>
      <c r="C82" s="148" t="s">
        <v>82</v>
      </c>
      <c r="D82" s="123"/>
      <c r="E82" s="168" t="s">
        <v>318</v>
      </c>
      <c r="F82" s="101" t="s">
        <v>155</v>
      </c>
      <c r="G82" s="122">
        <v>843</v>
      </c>
      <c r="H82" s="148" t="s">
        <v>100</v>
      </c>
      <c r="I82" s="148" t="s">
        <v>82</v>
      </c>
      <c r="J82" s="123" t="s">
        <v>524</v>
      </c>
      <c r="K82" s="148"/>
      <c r="L82" s="144">
        <f t="shared" ref="L82:N82" si="12">L83</f>
        <v>8503</v>
      </c>
      <c r="M82" s="144">
        <f t="shared" si="12"/>
        <v>9168.2999999999993</v>
      </c>
      <c r="N82" s="144">
        <f t="shared" si="12"/>
        <v>9168.2999999999993</v>
      </c>
      <c r="O82" s="172">
        <f t="shared" si="2"/>
        <v>107.82429730683288</v>
      </c>
      <c r="P82" s="172">
        <f t="shared" si="3"/>
        <v>100</v>
      </c>
    </row>
    <row r="83" spans="1:16" ht="48">
      <c r="A83" s="148" t="s">
        <v>131</v>
      </c>
      <c r="B83" s="148" t="s">
        <v>600</v>
      </c>
      <c r="C83" s="148" t="s">
        <v>82</v>
      </c>
      <c r="D83" s="123" t="s">
        <v>80</v>
      </c>
      <c r="E83" s="168" t="s">
        <v>160</v>
      </c>
      <c r="F83" s="101" t="s">
        <v>155</v>
      </c>
      <c r="G83" s="122">
        <v>843</v>
      </c>
      <c r="H83" s="123" t="s">
        <v>79</v>
      </c>
      <c r="I83" s="148" t="s">
        <v>79</v>
      </c>
      <c r="J83" s="123" t="s">
        <v>525</v>
      </c>
      <c r="K83" s="142">
        <v>621</v>
      </c>
      <c r="L83" s="144">
        <v>8503</v>
      </c>
      <c r="M83" s="171">
        <v>9168.2999999999993</v>
      </c>
      <c r="N83" s="171">
        <v>9168.2999999999993</v>
      </c>
      <c r="O83" s="172">
        <f t="shared" si="2"/>
        <v>107.82429730683288</v>
      </c>
      <c r="P83" s="172">
        <f t="shared" si="3"/>
        <v>100</v>
      </c>
    </row>
    <row r="84" spans="1:16" ht="38.25">
      <c r="A84" s="148" t="s">
        <v>131</v>
      </c>
      <c r="B84" s="148" t="s">
        <v>600</v>
      </c>
      <c r="C84" s="148" t="s">
        <v>83</v>
      </c>
      <c r="D84" s="122"/>
      <c r="E84" s="168" t="s">
        <v>321</v>
      </c>
      <c r="F84" s="101" t="s">
        <v>155</v>
      </c>
      <c r="G84" s="122">
        <v>843</v>
      </c>
      <c r="H84" s="122">
        <v>10</v>
      </c>
      <c r="I84" s="148" t="s">
        <v>83</v>
      </c>
      <c r="J84" s="148" t="s">
        <v>526</v>
      </c>
      <c r="K84" s="122"/>
      <c r="L84" s="144">
        <f t="shared" ref="L84:N84" si="13">SUM(L85:L86)</f>
        <v>149.6</v>
      </c>
      <c r="M84" s="171">
        <f t="shared" si="13"/>
        <v>146.6</v>
      </c>
      <c r="N84" s="171">
        <f t="shared" si="13"/>
        <v>0</v>
      </c>
      <c r="O84" s="172">
        <f t="shared" si="2"/>
        <v>0</v>
      </c>
      <c r="P84" s="144">
        <f t="shared" si="3"/>
        <v>0</v>
      </c>
    </row>
    <row r="85" spans="1:16" ht="156">
      <c r="A85" s="148" t="s">
        <v>131</v>
      </c>
      <c r="B85" s="148" t="s">
        <v>600</v>
      </c>
      <c r="C85" s="148" t="s">
        <v>83</v>
      </c>
      <c r="D85" s="148" t="s">
        <v>80</v>
      </c>
      <c r="E85" s="168" t="s">
        <v>322</v>
      </c>
      <c r="F85" s="101" t="s">
        <v>155</v>
      </c>
      <c r="G85" s="122">
        <v>843</v>
      </c>
      <c r="H85" s="142">
        <v>10</v>
      </c>
      <c r="I85" s="148" t="s">
        <v>83</v>
      </c>
      <c r="J85" s="123" t="s">
        <v>527</v>
      </c>
      <c r="K85" s="142">
        <v>240</v>
      </c>
      <c r="L85" s="144">
        <v>137.5</v>
      </c>
      <c r="M85" s="171">
        <v>137.5</v>
      </c>
      <c r="N85" s="171">
        <v>0</v>
      </c>
      <c r="O85" s="172">
        <f t="shared" si="2"/>
        <v>0</v>
      </c>
      <c r="P85" s="144">
        <f t="shared" si="3"/>
        <v>0</v>
      </c>
    </row>
    <row r="86" spans="1:16" ht="72">
      <c r="A86" s="148" t="s">
        <v>131</v>
      </c>
      <c r="B86" s="148" t="s">
        <v>600</v>
      </c>
      <c r="C86" s="148" t="s">
        <v>83</v>
      </c>
      <c r="D86" s="148" t="s">
        <v>81</v>
      </c>
      <c r="E86" s="168" t="s">
        <v>323</v>
      </c>
      <c r="F86" s="101" t="s">
        <v>155</v>
      </c>
      <c r="G86" s="122">
        <v>843</v>
      </c>
      <c r="H86" s="142">
        <v>10</v>
      </c>
      <c r="I86" s="148" t="s">
        <v>83</v>
      </c>
      <c r="J86" s="123" t="s">
        <v>528</v>
      </c>
      <c r="K86" s="142">
        <v>240</v>
      </c>
      <c r="L86" s="144">
        <v>12.1</v>
      </c>
      <c r="M86" s="171">
        <v>9.1</v>
      </c>
      <c r="N86" s="171">
        <v>0</v>
      </c>
      <c r="O86" s="172">
        <f t="shared" si="2"/>
        <v>0</v>
      </c>
      <c r="P86" s="144">
        <f t="shared" si="3"/>
        <v>0</v>
      </c>
    </row>
    <row r="87" spans="1:16" ht="38.25">
      <c r="A87" s="212" t="s">
        <v>131</v>
      </c>
      <c r="B87" s="212" t="s">
        <v>600</v>
      </c>
      <c r="C87" s="212" t="s">
        <v>89</v>
      </c>
      <c r="D87" s="212"/>
      <c r="E87" s="211" t="s">
        <v>324</v>
      </c>
      <c r="F87" s="101" t="s">
        <v>155</v>
      </c>
      <c r="G87" s="122">
        <v>843</v>
      </c>
      <c r="H87" s="123" t="s">
        <v>100</v>
      </c>
      <c r="I87" s="148" t="s">
        <v>82</v>
      </c>
      <c r="J87" s="123" t="s">
        <v>529</v>
      </c>
      <c r="K87" s="142"/>
      <c r="L87" s="144">
        <f>L89+L90+L91</f>
        <v>270155.7</v>
      </c>
      <c r="M87" s="171">
        <f t="shared" ref="M87:N87" si="14">M89+M90+M91</f>
        <v>299669.2</v>
      </c>
      <c r="N87" s="171">
        <f t="shared" si="14"/>
        <v>295368.19999999995</v>
      </c>
      <c r="O87" s="172">
        <f t="shared" si="2"/>
        <v>109.33258117448565</v>
      </c>
      <c r="P87" s="144">
        <f t="shared" si="3"/>
        <v>98.56475073180691</v>
      </c>
    </row>
    <row r="88" spans="1:16" ht="38.25">
      <c r="A88" s="212"/>
      <c r="B88" s="212"/>
      <c r="C88" s="212"/>
      <c r="D88" s="212"/>
      <c r="E88" s="211"/>
      <c r="F88" s="157" t="s">
        <v>185</v>
      </c>
      <c r="G88" s="122">
        <v>855</v>
      </c>
      <c r="H88" s="123" t="s">
        <v>92</v>
      </c>
      <c r="I88" s="148" t="s">
        <v>92</v>
      </c>
      <c r="J88" s="123" t="s">
        <v>530</v>
      </c>
      <c r="K88" s="142"/>
      <c r="L88" s="144">
        <v>57310.7</v>
      </c>
      <c r="M88" s="171">
        <v>57310.7</v>
      </c>
      <c r="N88" s="171">
        <v>53406.7</v>
      </c>
      <c r="O88" s="172">
        <f t="shared" si="2"/>
        <v>93.18800852196884</v>
      </c>
      <c r="P88" s="144">
        <f t="shared" si="3"/>
        <v>93.18800852196884</v>
      </c>
    </row>
    <row r="89" spans="1:16" ht="38.25">
      <c r="A89" s="179" t="s">
        <v>131</v>
      </c>
      <c r="B89" s="179" t="s">
        <v>600</v>
      </c>
      <c r="C89" s="179" t="s">
        <v>89</v>
      </c>
      <c r="D89" s="179" t="s">
        <v>80</v>
      </c>
      <c r="E89" s="168" t="s">
        <v>326</v>
      </c>
      <c r="F89" s="101" t="s">
        <v>155</v>
      </c>
      <c r="G89" s="122">
        <v>843</v>
      </c>
      <c r="H89" s="123" t="s">
        <v>100</v>
      </c>
      <c r="I89" s="148" t="s">
        <v>82</v>
      </c>
      <c r="J89" s="123" t="s">
        <v>530</v>
      </c>
      <c r="K89" s="142" t="s">
        <v>531</v>
      </c>
      <c r="L89" s="144">
        <v>6672</v>
      </c>
      <c r="M89" s="171">
        <v>6466.5</v>
      </c>
      <c r="N89" s="171">
        <v>5597.1</v>
      </c>
      <c r="O89" s="172">
        <f t="shared" ref="O89:O132" si="15">(N89/L89)*100</f>
        <v>83.889388489208642</v>
      </c>
      <c r="P89" s="144">
        <f t="shared" ref="P89:P132" si="16">(N89/M89)*100</f>
        <v>86.555323590814197</v>
      </c>
    </row>
    <row r="90" spans="1:16" ht="38.25">
      <c r="A90" s="179" t="s">
        <v>131</v>
      </c>
      <c r="B90" s="179" t="s">
        <v>600</v>
      </c>
      <c r="C90" s="179" t="s">
        <v>89</v>
      </c>
      <c r="D90" s="179" t="s">
        <v>81</v>
      </c>
      <c r="E90" s="168" t="s">
        <v>328</v>
      </c>
      <c r="F90" s="101" t="s">
        <v>155</v>
      </c>
      <c r="G90" s="122">
        <v>843</v>
      </c>
      <c r="H90" s="123" t="s">
        <v>100</v>
      </c>
      <c r="I90" s="148" t="s">
        <v>83</v>
      </c>
      <c r="J90" s="123" t="s">
        <v>532</v>
      </c>
      <c r="K90" s="142">
        <v>530</v>
      </c>
      <c r="L90" s="170">
        <f>245582.7-2100</f>
        <v>243482.7</v>
      </c>
      <c r="M90" s="171">
        <v>273201.7</v>
      </c>
      <c r="N90" s="171">
        <v>269770.09999999998</v>
      </c>
      <c r="O90" s="172">
        <f t="shared" si="15"/>
        <v>110.79641387252563</v>
      </c>
      <c r="P90" s="172">
        <f t="shared" si="16"/>
        <v>98.743931681245016</v>
      </c>
    </row>
    <row r="91" spans="1:16" ht="48">
      <c r="A91" s="179" t="s">
        <v>131</v>
      </c>
      <c r="B91" s="179" t="s">
        <v>600</v>
      </c>
      <c r="C91" s="179" t="s">
        <v>89</v>
      </c>
      <c r="D91" s="179" t="s">
        <v>82</v>
      </c>
      <c r="E91" s="168" t="s">
        <v>330</v>
      </c>
      <c r="F91" s="101" t="s">
        <v>155</v>
      </c>
      <c r="G91" s="122">
        <v>843</v>
      </c>
      <c r="H91" s="123" t="s">
        <v>100</v>
      </c>
      <c r="I91" s="148" t="s">
        <v>82</v>
      </c>
      <c r="J91" s="123" t="s">
        <v>533</v>
      </c>
      <c r="K91" s="142">
        <v>530</v>
      </c>
      <c r="L91" s="170">
        <v>20001</v>
      </c>
      <c r="M91" s="171">
        <v>20001</v>
      </c>
      <c r="N91" s="171">
        <v>20001</v>
      </c>
      <c r="O91" s="172">
        <f t="shared" si="15"/>
        <v>100</v>
      </c>
      <c r="P91" s="172">
        <f t="shared" si="16"/>
        <v>100</v>
      </c>
    </row>
    <row r="92" spans="1:16" ht="38.25">
      <c r="A92" s="179" t="s">
        <v>131</v>
      </c>
      <c r="B92" s="179" t="s">
        <v>600</v>
      </c>
      <c r="C92" s="179" t="s">
        <v>79</v>
      </c>
      <c r="D92" s="179"/>
      <c r="E92" s="168" t="s">
        <v>332</v>
      </c>
      <c r="F92" s="101" t="s">
        <v>155</v>
      </c>
      <c r="G92" s="122">
        <v>843</v>
      </c>
      <c r="H92" s="123" t="s">
        <v>100</v>
      </c>
      <c r="I92" s="148" t="s">
        <v>81</v>
      </c>
      <c r="J92" s="123" t="s">
        <v>534</v>
      </c>
      <c r="K92" s="142"/>
      <c r="L92" s="170">
        <f>L93+L94+L95+L96</f>
        <v>1277.2</v>
      </c>
      <c r="M92" s="170">
        <f t="shared" ref="M92:N92" si="17">M93+M94+M95+M96</f>
        <v>1277.2</v>
      </c>
      <c r="N92" s="170">
        <f t="shared" si="17"/>
        <v>655.59999999999991</v>
      </c>
      <c r="O92" s="172">
        <f t="shared" si="15"/>
        <v>51.331036642655803</v>
      </c>
      <c r="P92" s="172">
        <f t="shared" si="16"/>
        <v>51.331036642655803</v>
      </c>
    </row>
    <row r="93" spans="1:16" ht="38.25">
      <c r="A93" s="179" t="s">
        <v>131</v>
      </c>
      <c r="B93" s="179" t="s">
        <v>600</v>
      </c>
      <c r="C93" s="179" t="s">
        <v>79</v>
      </c>
      <c r="D93" s="179" t="s">
        <v>80</v>
      </c>
      <c r="E93" s="168" t="s">
        <v>333</v>
      </c>
      <c r="F93" s="101" t="s">
        <v>155</v>
      </c>
      <c r="G93" s="122">
        <v>843</v>
      </c>
      <c r="H93" s="123" t="s">
        <v>100</v>
      </c>
      <c r="I93" s="148" t="s">
        <v>81</v>
      </c>
      <c r="J93" s="123" t="s">
        <v>535</v>
      </c>
      <c r="K93" s="142">
        <v>320</v>
      </c>
      <c r="L93" s="144">
        <v>254.4</v>
      </c>
      <c r="M93" s="171">
        <v>254.4</v>
      </c>
      <c r="N93" s="171">
        <v>97.8</v>
      </c>
      <c r="O93" s="172">
        <f t="shared" si="15"/>
        <v>38.443396226415096</v>
      </c>
      <c r="P93" s="172">
        <f t="shared" si="16"/>
        <v>38.443396226415096</v>
      </c>
    </row>
    <row r="94" spans="1:16" ht="48">
      <c r="A94" s="179" t="s">
        <v>131</v>
      </c>
      <c r="B94" s="179" t="s">
        <v>600</v>
      </c>
      <c r="C94" s="179" t="s">
        <v>79</v>
      </c>
      <c r="D94" s="179" t="s">
        <v>81</v>
      </c>
      <c r="E94" s="168" t="s">
        <v>335</v>
      </c>
      <c r="F94" s="101" t="s">
        <v>155</v>
      </c>
      <c r="G94" s="122">
        <v>843</v>
      </c>
      <c r="H94" s="123" t="s">
        <v>100</v>
      </c>
      <c r="I94" s="148" t="s">
        <v>81</v>
      </c>
      <c r="J94" s="123" t="s">
        <v>536</v>
      </c>
      <c r="K94" s="142">
        <v>320</v>
      </c>
      <c r="L94" s="144">
        <v>976.7</v>
      </c>
      <c r="M94" s="171">
        <v>976.7</v>
      </c>
      <c r="N94" s="171">
        <v>521.4</v>
      </c>
      <c r="O94" s="172">
        <f t="shared" si="15"/>
        <v>53.383843554827472</v>
      </c>
      <c r="P94" s="172">
        <f t="shared" si="16"/>
        <v>53.383843554827472</v>
      </c>
    </row>
    <row r="95" spans="1:16" ht="48">
      <c r="A95" s="179" t="s">
        <v>131</v>
      </c>
      <c r="B95" s="179" t="s">
        <v>600</v>
      </c>
      <c r="C95" s="179" t="s">
        <v>79</v>
      </c>
      <c r="D95" s="179" t="s">
        <v>82</v>
      </c>
      <c r="E95" s="168" t="s">
        <v>336</v>
      </c>
      <c r="F95" s="101" t="s">
        <v>155</v>
      </c>
      <c r="G95" s="122">
        <v>843</v>
      </c>
      <c r="H95" s="123" t="s">
        <v>100</v>
      </c>
      <c r="I95" s="148" t="s">
        <v>81</v>
      </c>
      <c r="J95" s="123" t="s">
        <v>537</v>
      </c>
      <c r="K95" s="142">
        <v>320</v>
      </c>
      <c r="L95" s="144">
        <v>3</v>
      </c>
      <c r="M95" s="171">
        <v>3</v>
      </c>
      <c r="N95" s="171">
        <v>0.5</v>
      </c>
      <c r="O95" s="172">
        <f t="shared" si="15"/>
        <v>16.666666666666664</v>
      </c>
      <c r="P95" s="172">
        <f t="shared" si="16"/>
        <v>16.666666666666664</v>
      </c>
    </row>
    <row r="96" spans="1:16" ht="38.25">
      <c r="A96" s="179" t="s">
        <v>131</v>
      </c>
      <c r="B96" s="179" t="s">
        <v>600</v>
      </c>
      <c r="C96" s="179" t="s">
        <v>79</v>
      </c>
      <c r="D96" s="179" t="s">
        <v>83</v>
      </c>
      <c r="E96" s="168" t="s">
        <v>188</v>
      </c>
      <c r="F96" s="101" t="s">
        <v>155</v>
      </c>
      <c r="G96" s="122">
        <v>843</v>
      </c>
      <c r="H96" s="123" t="s">
        <v>100</v>
      </c>
      <c r="I96" s="148" t="s">
        <v>81</v>
      </c>
      <c r="J96" s="123" t="s">
        <v>538</v>
      </c>
      <c r="K96" s="142">
        <v>320</v>
      </c>
      <c r="L96" s="170">
        <v>43.1</v>
      </c>
      <c r="M96" s="171">
        <v>43.1</v>
      </c>
      <c r="N96" s="171">
        <v>35.9</v>
      </c>
      <c r="O96" s="172">
        <f t="shared" si="15"/>
        <v>83.294663573085842</v>
      </c>
      <c r="P96" s="172">
        <f t="shared" si="16"/>
        <v>83.294663573085842</v>
      </c>
    </row>
    <row r="97" spans="1:18" ht="24">
      <c r="A97" s="121">
        <v>30</v>
      </c>
      <c r="B97" s="121">
        <v>3</v>
      </c>
      <c r="C97" s="121"/>
      <c r="D97" s="121"/>
      <c r="E97" s="174" t="s">
        <v>123</v>
      </c>
      <c r="F97" s="85"/>
      <c r="G97" s="174"/>
      <c r="H97" s="174"/>
      <c r="I97" s="174"/>
      <c r="J97" s="174"/>
      <c r="K97" s="174"/>
      <c r="L97" s="180">
        <f>L98+L100+L102+L104+L106+L109+L111+L126+L128+L131</f>
        <v>1545320.1</v>
      </c>
      <c r="M97" s="180">
        <f>M98+M100+M102+M104+M106+M109+M111+M126+M128+M131</f>
        <v>1752896.65</v>
      </c>
      <c r="N97" s="180">
        <f>N98+N100+N102+N104+N106+N109+N111+N126+N128+N131-0.6</f>
        <v>1759183.65</v>
      </c>
      <c r="O97" s="177">
        <f t="shared" si="15"/>
        <v>113.8394336552019</v>
      </c>
      <c r="P97" s="177">
        <f t="shared" si="16"/>
        <v>100.35866347282938</v>
      </c>
      <c r="Q97" s="181">
        <v>1759183.65</v>
      </c>
      <c r="R97" s="167">
        <f>Q97-N97</f>
        <v>0</v>
      </c>
    </row>
    <row r="98" spans="1:18" ht="48">
      <c r="A98" s="148" t="s">
        <v>131</v>
      </c>
      <c r="B98" s="148" t="s">
        <v>161</v>
      </c>
      <c r="C98" s="148" t="s">
        <v>80</v>
      </c>
      <c r="D98" s="142"/>
      <c r="E98" s="168" t="s">
        <v>338</v>
      </c>
      <c r="F98" s="101" t="s">
        <v>155</v>
      </c>
      <c r="G98" s="122">
        <v>843</v>
      </c>
      <c r="H98" s="123" t="s">
        <v>100</v>
      </c>
      <c r="I98" s="148" t="s">
        <v>81</v>
      </c>
      <c r="J98" s="123" t="s">
        <v>539</v>
      </c>
      <c r="K98" s="142"/>
      <c r="L98" s="170">
        <f>L99</f>
        <v>519111.4</v>
      </c>
      <c r="M98" s="170">
        <f t="shared" ref="M98" si="18">M99</f>
        <v>593771</v>
      </c>
      <c r="N98" s="170">
        <f>N99</f>
        <v>593771</v>
      </c>
      <c r="O98" s="172">
        <f t="shared" si="15"/>
        <v>114.38219233867721</v>
      </c>
      <c r="P98" s="172">
        <f t="shared" si="16"/>
        <v>100</v>
      </c>
    </row>
    <row r="99" spans="1:18" ht="38.25">
      <c r="A99" s="148" t="s">
        <v>131</v>
      </c>
      <c r="B99" s="148" t="s">
        <v>161</v>
      </c>
      <c r="C99" s="148" t="s">
        <v>80</v>
      </c>
      <c r="D99" s="148" t="s">
        <v>80</v>
      </c>
      <c r="E99" s="168" t="s">
        <v>339</v>
      </c>
      <c r="F99" s="101" t="s">
        <v>155</v>
      </c>
      <c r="G99" s="122">
        <v>843</v>
      </c>
      <c r="H99" s="123" t="s">
        <v>100</v>
      </c>
      <c r="I99" s="148" t="s">
        <v>81</v>
      </c>
      <c r="J99" s="123" t="s">
        <v>540</v>
      </c>
      <c r="K99" s="142">
        <v>611</v>
      </c>
      <c r="L99" s="170">
        <v>519111.4</v>
      </c>
      <c r="M99" s="171">
        <v>593771</v>
      </c>
      <c r="N99" s="171">
        <v>593771</v>
      </c>
      <c r="O99" s="172">
        <f t="shared" si="15"/>
        <v>114.38219233867721</v>
      </c>
      <c r="P99" s="172">
        <f t="shared" si="16"/>
        <v>100</v>
      </c>
    </row>
    <row r="100" spans="1:18" ht="60">
      <c r="A100" s="148" t="s">
        <v>131</v>
      </c>
      <c r="B100" s="148" t="s">
        <v>161</v>
      </c>
      <c r="C100" s="148" t="s">
        <v>81</v>
      </c>
      <c r="D100" s="148"/>
      <c r="E100" s="168" t="s">
        <v>342</v>
      </c>
      <c r="F100" s="101" t="s">
        <v>155</v>
      </c>
      <c r="G100" s="122">
        <v>843</v>
      </c>
      <c r="H100" s="123" t="s">
        <v>100</v>
      </c>
      <c r="I100" s="148" t="s">
        <v>81</v>
      </c>
      <c r="J100" s="123" t="s">
        <v>541</v>
      </c>
      <c r="K100" s="142"/>
      <c r="L100" s="170">
        <f t="shared" ref="L100:M100" si="19">L101</f>
        <v>42655.4</v>
      </c>
      <c r="M100" s="170">
        <f t="shared" si="19"/>
        <v>44711.1</v>
      </c>
      <c r="N100" s="170">
        <f>N101</f>
        <v>44711.1</v>
      </c>
      <c r="O100" s="172">
        <f t="shared" si="15"/>
        <v>104.81931947654928</v>
      </c>
      <c r="P100" s="172">
        <f t="shared" si="16"/>
        <v>100</v>
      </c>
    </row>
    <row r="101" spans="1:18" ht="38.25">
      <c r="A101" s="148" t="s">
        <v>131</v>
      </c>
      <c r="B101" s="148" t="s">
        <v>161</v>
      </c>
      <c r="C101" s="148" t="s">
        <v>81</v>
      </c>
      <c r="D101" s="148" t="s">
        <v>80</v>
      </c>
      <c r="E101" s="168" t="s">
        <v>339</v>
      </c>
      <c r="F101" s="101" t="s">
        <v>155</v>
      </c>
      <c r="G101" s="122">
        <v>843</v>
      </c>
      <c r="H101" s="123" t="s">
        <v>100</v>
      </c>
      <c r="I101" s="148" t="s">
        <v>81</v>
      </c>
      <c r="J101" s="123" t="s">
        <v>542</v>
      </c>
      <c r="K101" s="142">
        <v>611</v>
      </c>
      <c r="L101" s="170">
        <v>42655.4</v>
      </c>
      <c r="M101" s="171">
        <v>44711.1</v>
      </c>
      <c r="N101" s="171">
        <v>44711.1</v>
      </c>
      <c r="O101" s="172">
        <f t="shared" si="15"/>
        <v>104.81931947654928</v>
      </c>
      <c r="P101" s="172">
        <f t="shared" si="16"/>
        <v>100</v>
      </c>
    </row>
    <row r="102" spans="1:18" ht="72">
      <c r="A102" s="148" t="s">
        <v>131</v>
      </c>
      <c r="B102" s="148" t="s">
        <v>161</v>
      </c>
      <c r="C102" s="148" t="s">
        <v>82</v>
      </c>
      <c r="D102" s="148"/>
      <c r="E102" s="168" t="s">
        <v>345</v>
      </c>
      <c r="F102" s="101" t="s">
        <v>155</v>
      </c>
      <c r="G102" s="122">
        <v>843</v>
      </c>
      <c r="H102" s="123" t="s">
        <v>100</v>
      </c>
      <c r="I102" s="148" t="s">
        <v>81</v>
      </c>
      <c r="J102" s="123" t="s">
        <v>543</v>
      </c>
      <c r="K102" s="142"/>
      <c r="L102" s="170">
        <f t="shared" ref="L102:M102" si="20">L103</f>
        <v>866319.9</v>
      </c>
      <c r="M102" s="170">
        <f t="shared" si="20"/>
        <v>962894.6</v>
      </c>
      <c r="N102" s="170">
        <f>N103</f>
        <v>957390.2</v>
      </c>
      <c r="O102" s="172">
        <f t="shared" si="15"/>
        <v>110.51231767849265</v>
      </c>
      <c r="P102" s="172">
        <f t="shared" si="16"/>
        <v>99.428348647920544</v>
      </c>
    </row>
    <row r="103" spans="1:18" ht="38.25">
      <c r="A103" s="148" t="s">
        <v>131</v>
      </c>
      <c r="B103" s="148" t="s">
        <v>161</v>
      </c>
      <c r="C103" s="148" t="s">
        <v>82</v>
      </c>
      <c r="D103" s="148" t="s">
        <v>80</v>
      </c>
      <c r="E103" s="168" t="s">
        <v>339</v>
      </c>
      <c r="F103" s="101" t="s">
        <v>155</v>
      </c>
      <c r="G103" s="122">
        <v>843</v>
      </c>
      <c r="H103" s="123" t="s">
        <v>100</v>
      </c>
      <c r="I103" s="148" t="s">
        <v>81</v>
      </c>
      <c r="J103" s="123" t="s">
        <v>544</v>
      </c>
      <c r="K103" s="142">
        <v>611</v>
      </c>
      <c r="L103" s="170">
        <v>866319.9</v>
      </c>
      <c r="M103" s="171">
        <v>962894.6</v>
      </c>
      <c r="N103" s="171">
        <v>957390.2</v>
      </c>
      <c r="O103" s="172">
        <f t="shared" si="15"/>
        <v>110.51231767849265</v>
      </c>
      <c r="P103" s="172">
        <f t="shared" si="16"/>
        <v>99.428348647920544</v>
      </c>
    </row>
    <row r="104" spans="1:18" ht="38.25">
      <c r="A104" s="148" t="s">
        <v>131</v>
      </c>
      <c r="B104" s="148" t="s">
        <v>161</v>
      </c>
      <c r="C104" s="148" t="s">
        <v>90</v>
      </c>
      <c r="D104" s="148"/>
      <c r="E104" s="168" t="s">
        <v>348</v>
      </c>
      <c r="F104" s="101" t="s">
        <v>155</v>
      </c>
      <c r="G104" s="122">
        <v>843</v>
      </c>
      <c r="H104" s="123" t="s">
        <v>100</v>
      </c>
      <c r="I104" s="148" t="s">
        <v>81</v>
      </c>
      <c r="J104" s="123" t="s">
        <v>545</v>
      </c>
      <c r="K104" s="142"/>
      <c r="L104" s="170">
        <f>L105</f>
        <v>4176.8999999999996</v>
      </c>
      <c r="M104" s="170">
        <f t="shared" ref="M104" si="21">M105</f>
        <v>4176.8999999999996</v>
      </c>
      <c r="N104" s="170">
        <f>N105</f>
        <v>3578.4</v>
      </c>
      <c r="O104" s="172">
        <f t="shared" si="15"/>
        <v>85.671191553544503</v>
      </c>
      <c r="P104" s="172">
        <f t="shared" si="16"/>
        <v>85.671191553544503</v>
      </c>
    </row>
    <row r="105" spans="1:18" ht="72">
      <c r="A105" s="148" t="s">
        <v>131</v>
      </c>
      <c r="B105" s="148" t="s">
        <v>161</v>
      </c>
      <c r="C105" s="148" t="s">
        <v>90</v>
      </c>
      <c r="D105" s="148" t="s">
        <v>81</v>
      </c>
      <c r="E105" s="168" t="s">
        <v>102</v>
      </c>
      <c r="F105" s="101" t="s">
        <v>155</v>
      </c>
      <c r="G105" s="122">
        <v>843</v>
      </c>
      <c r="H105" s="123" t="s">
        <v>100</v>
      </c>
      <c r="I105" s="148" t="s">
        <v>81</v>
      </c>
      <c r="J105" s="123" t="s">
        <v>546</v>
      </c>
      <c r="K105" s="142">
        <v>320</v>
      </c>
      <c r="L105" s="170">
        <v>4176.8999999999996</v>
      </c>
      <c r="M105" s="171">
        <v>4176.8999999999996</v>
      </c>
      <c r="N105" s="171">
        <v>3578.4</v>
      </c>
      <c r="O105" s="172">
        <f t="shared" si="15"/>
        <v>85.671191553544503</v>
      </c>
      <c r="P105" s="172">
        <f t="shared" si="16"/>
        <v>85.671191553544503</v>
      </c>
    </row>
    <row r="106" spans="1:18" ht="38.25">
      <c r="A106" s="148" t="s">
        <v>131</v>
      </c>
      <c r="B106" s="148" t="s">
        <v>161</v>
      </c>
      <c r="C106" s="148" t="s">
        <v>89</v>
      </c>
      <c r="D106" s="148"/>
      <c r="E106" s="168" t="s">
        <v>350</v>
      </c>
      <c r="F106" s="101" t="s">
        <v>155</v>
      </c>
      <c r="G106" s="122">
        <v>843</v>
      </c>
      <c r="H106" s="123" t="s">
        <v>100</v>
      </c>
      <c r="I106" s="148" t="s">
        <v>81</v>
      </c>
      <c r="J106" s="123" t="s">
        <v>547</v>
      </c>
      <c r="K106" s="142"/>
      <c r="L106" s="170">
        <f t="shared" ref="L106:M106" si="22">L107+L108</f>
        <v>15393</v>
      </c>
      <c r="M106" s="170">
        <f t="shared" si="22"/>
        <v>23329.599999999999</v>
      </c>
      <c r="N106" s="170">
        <f>N107+N108</f>
        <v>23306.199999999997</v>
      </c>
      <c r="O106" s="172">
        <f t="shared" si="15"/>
        <v>151.40778275839665</v>
      </c>
      <c r="P106" s="172">
        <f t="shared" si="16"/>
        <v>99.899698237432261</v>
      </c>
    </row>
    <row r="107" spans="1:18" ht="38.25">
      <c r="A107" s="148" t="s">
        <v>131</v>
      </c>
      <c r="B107" s="148" t="s">
        <v>161</v>
      </c>
      <c r="C107" s="148" t="s">
        <v>89</v>
      </c>
      <c r="D107" s="148" t="s">
        <v>80</v>
      </c>
      <c r="E107" s="168" t="s">
        <v>352</v>
      </c>
      <c r="F107" s="101" t="s">
        <v>155</v>
      </c>
      <c r="G107" s="122">
        <v>843</v>
      </c>
      <c r="H107" s="123" t="s">
        <v>100</v>
      </c>
      <c r="I107" s="148" t="s">
        <v>81</v>
      </c>
      <c r="J107" s="123" t="s">
        <v>548</v>
      </c>
      <c r="K107" s="142">
        <v>612</v>
      </c>
      <c r="L107" s="170">
        <f>393+5000</f>
        <v>5393</v>
      </c>
      <c r="M107" s="171">
        <v>13329.6</v>
      </c>
      <c r="N107" s="171">
        <v>13329.6</v>
      </c>
      <c r="O107" s="172">
        <f t="shared" si="15"/>
        <v>247.16484331540886</v>
      </c>
      <c r="P107" s="172">
        <f t="shared" si="16"/>
        <v>100</v>
      </c>
    </row>
    <row r="108" spans="1:18" ht="38.25">
      <c r="A108" s="148" t="s">
        <v>131</v>
      </c>
      <c r="B108" s="148" t="s">
        <v>161</v>
      </c>
      <c r="C108" s="148" t="s">
        <v>89</v>
      </c>
      <c r="D108" s="148" t="s">
        <v>81</v>
      </c>
      <c r="E108" s="168" t="s">
        <v>354</v>
      </c>
      <c r="F108" s="101" t="s">
        <v>155</v>
      </c>
      <c r="G108" s="122">
        <v>843</v>
      </c>
      <c r="H108" s="123" t="s">
        <v>100</v>
      </c>
      <c r="I108" s="148" t="s">
        <v>89</v>
      </c>
      <c r="J108" s="123" t="s">
        <v>549</v>
      </c>
      <c r="K108" s="142" t="s">
        <v>550</v>
      </c>
      <c r="L108" s="170">
        <v>10000</v>
      </c>
      <c r="M108" s="171">
        <f>913.3+9086.7</f>
        <v>10000</v>
      </c>
      <c r="N108" s="171">
        <f>913.3+9063.3</f>
        <v>9976.5999999999985</v>
      </c>
      <c r="O108" s="172">
        <f t="shared" si="15"/>
        <v>99.765999999999991</v>
      </c>
      <c r="P108" s="172">
        <f t="shared" si="16"/>
        <v>99.765999999999991</v>
      </c>
    </row>
    <row r="109" spans="1:18" ht="38.25">
      <c r="A109" s="148" t="s">
        <v>131</v>
      </c>
      <c r="B109" s="148" t="s">
        <v>161</v>
      </c>
      <c r="C109" s="148" t="s">
        <v>79</v>
      </c>
      <c r="D109" s="148"/>
      <c r="E109" s="168" t="s">
        <v>357</v>
      </c>
      <c r="F109" s="101" t="s">
        <v>155</v>
      </c>
      <c r="G109" s="122">
        <v>843</v>
      </c>
      <c r="H109" s="123" t="s">
        <v>100</v>
      </c>
      <c r="I109" s="148" t="s">
        <v>82</v>
      </c>
      <c r="J109" s="123" t="s">
        <v>551</v>
      </c>
      <c r="K109" s="142"/>
      <c r="L109" s="170">
        <f t="shared" ref="L109:M109" si="23">L110</f>
        <v>20214</v>
      </c>
      <c r="M109" s="170">
        <f t="shared" si="23"/>
        <v>19510.5</v>
      </c>
      <c r="N109" s="170">
        <f>N110</f>
        <v>19490.599999999999</v>
      </c>
      <c r="O109" s="172">
        <f t="shared" si="15"/>
        <v>96.421292173740966</v>
      </c>
      <c r="P109" s="172">
        <f t="shared" si="16"/>
        <v>99.898003639066133</v>
      </c>
    </row>
    <row r="110" spans="1:18" ht="38.25">
      <c r="A110" s="148" t="s">
        <v>131</v>
      </c>
      <c r="B110" s="148" t="s">
        <v>161</v>
      </c>
      <c r="C110" s="148" t="s">
        <v>79</v>
      </c>
      <c r="D110" s="148" t="s">
        <v>80</v>
      </c>
      <c r="E110" s="168" t="s">
        <v>358</v>
      </c>
      <c r="F110" s="101" t="s">
        <v>155</v>
      </c>
      <c r="G110" s="122">
        <v>843</v>
      </c>
      <c r="H110" s="123" t="s">
        <v>100</v>
      </c>
      <c r="I110" s="148" t="s">
        <v>82</v>
      </c>
      <c r="J110" s="123" t="s">
        <v>552</v>
      </c>
      <c r="K110" s="142" t="s">
        <v>553</v>
      </c>
      <c r="L110" s="170">
        <v>20214</v>
      </c>
      <c r="M110" s="171">
        <v>19510.5</v>
      </c>
      <c r="N110" s="171">
        <v>19490.599999999999</v>
      </c>
      <c r="O110" s="172">
        <f t="shared" si="15"/>
        <v>96.421292173740966</v>
      </c>
      <c r="P110" s="172">
        <f t="shared" si="16"/>
        <v>99.898003639066133</v>
      </c>
    </row>
    <row r="111" spans="1:18" ht="38.25">
      <c r="A111" s="148" t="s">
        <v>131</v>
      </c>
      <c r="B111" s="148" t="s">
        <v>161</v>
      </c>
      <c r="C111" s="148" t="s">
        <v>91</v>
      </c>
      <c r="D111" s="148"/>
      <c r="E111" s="168" t="s">
        <v>375</v>
      </c>
      <c r="F111" s="101" t="s">
        <v>155</v>
      </c>
      <c r="G111" s="122">
        <v>843</v>
      </c>
      <c r="H111" s="123" t="s">
        <v>100</v>
      </c>
      <c r="I111" s="148" t="s">
        <v>82</v>
      </c>
      <c r="J111" s="123" t="s">
        <v>554</v>
      </c>
      <c r="K111" s="142"/>
      <c r="L111" s="170">
        <f>L112+L113+L114+L115+L116+L117+L118+L119+L120+L121+L122+L123+L124+L125</f>
        <v>55079.5</v>
      </c>
      <c r="M111" s="170">
        <f>M112+M113+M114+M115+M116+M117+M118+M119+M120+M121+M122+M123+M124+M125</f>
        <v>74642.450000000012</v>
      </c>
      <c r="N111" s="170">
        <f>N112+N113+N114+N115+N116+N117+N118+N119+N120+N121+N122+N123+N124+N125</f>
        <v>73375.850000000006</v>
      </c>
      <c r="O111" s="172">
        <f t="shared" si="15"/>
        <v>133.21807569059268</v>
      </c>
      <c r="P111" s="172">
        <f t="shared" si="16"/>
        <v>98.303110361463212</v>
      </c>
    </row>
    <row r="112" spans="1:18" ht="60" customHeight="1">
      <c r="A112" s="197" t="s">
        <v>131</v>
      </c>
      <c r="B112" s="197" t="s">
        <v>161</v>
      </c>
      <c r="C112" s="197" t="s">
        <v>91</v>
      </c>
      <c r="D112" s="197" t="s">
        <v>80</v>
      </c>
      <c r="E112" s="194" t="s">
        <v>376</v>
      </c>
      <c r="F112" s="192" t="s">
        <v>155</v>
      </c>
      <c r="G112" s="122">
        <v>843</v>
      </c>
      <c r="H112" s="123" t="s">
        <v>100</v>
      </c>
      <c r="I112" s="148" t="s">
        <v>89</v>
      </c>
      <c r="J112" s="123" t="s">
        <v>555</v>
      </c>
      <c r="K112" s="142" t="s">
        <v>550</v>
      </c>
      <c r="L112" s="170">
        <v>55079.5</v>
      </c>
      <c r="M112" s="171">
        <v>31096.7</v>
      </c>
      <c r="N112" s="171">
        <v>29829.1</v>
      </c>
      <c r="O112" s="172">
        <f t="shared" si="15"/>
        <v>54.156446590836879</v>
      </c>
      <c r="P112" s="172">
        <f t="shared" si="16"/>
        <v>95.923683220406019</v>
      </c>
    </row>
    <row r="113" spans="1:16">
      <c r="A113" s="198"/>
      <c r="B113" s="198"/>
      <c r="C113" s="198"/>
      <c r="D113" s="198"/>
      <c r="E113" s="195"/>
      <c r="F113" s="193"/>
      <c r="G113" s="122">
        <v>843</v>
      </c>
      <c r="H113" s="123" t="s">
        <v>100</v>
      </c>
      <c r="I113" s="148" t="s">
        <v>89</v>
      </c>
      <c r="J113" s="123" t="s">
        <v>591</v>
      </c>
      <c r="K113" s="142"/>
      <c r="L113" s="170">
        <v>0</v>
      </c>
      <c r="M113" s="171">
        <v>4443.1000000000004</v>
      </c>
      <c r="N113" s="171">
        <v>4443.1000000000004</v>
      </c>
      <c r="O113" s="172">
        <v>0</v>
      </c>
      <c r="P113" s="172">
        <f t="shared" si="16"/>
        <v>100</v>
      </c>
    </row>
    <row r="114" spans="1:16" ht="25.5">
      <c r="A114" s="198"/>
      <c r="B114" s="198"/>
      <c r="C114" s="198"/>
      <c r="D114" s="198"/>
      <c r="E114" s="195"/>
      <c r="F114" s="206" t="s">
        <v>157</v>
      </c>
      <c r="G114" s="182">
        <v>835</v>
      </c>
      <c r="H114" s="183" t="s">
        <v>104</v>
      </c>
      <c r="I114" s="184" t="s">
        <v>83</v>
      </c>
      <c r="J114" s="183" t="s">
        <v>592</v>
      </c>
      <c r="K114" s="159">
        <v>810</v>
      </c>
      <c r="L114" s="172">
        <v>0</v>
      </c>
      <c r="M114" s="172">
        <f>500+125.31</f>
        <v>625.30999999999995</v>
      </c>
      <c r="N114" s="172">
        <f>500+125.31</f>
        <v>625.30999999999995</v>
      </c>
      <c r="O114" s="172">
        <v>0</v>
      </c>
      <c r="P114" s="172">
        <f t="shared" si="16"/>
        <v>100</v>
      </c>
    </row>
    <row r="115" spans="1:16" ht="25.5">
      <c r="A115" s="198"/>
      <c r="B115" s="198"/>
      <c r="C115" s="198"/>
      <c r="D115" s="198"/>
      <c r="E115" s="195"/>
      <c r="F115" s="206"/>
      <c r="G115" s="182">
        <v>835</v>
      </c>
      <c r="H115" s="183" t="s">
        <v>104</v>
      </c>
      <c r="I115" s="184" t="s">
        <v>83</v>
      </c>
      <c r="J115" s="183" t="s">
        <v>593</v>
      </c>
      <c r="K115" s="159">
        <v>810</v>
      </c>
      <c r="L115" s="172">
        <v>0</v>
      </c>
      <c r="M115" s="172">
        <v>792.4</v>
      </c>
      <c r="N115" s="172">
        <v>792.4</v>
      </c>
      <c r="O115" s="172">
        <v>0</v>
      </c>
      <c r="P115" s="172">
        <f t="shared" si="16"/>
        <v>100</v>
      </c>
    </row>
    <row r="116" spans="1:16" ht="25.5">
      <c r="A116" s="198"/>
      <c r="B116" s="198"/>
      <c r="C116" s="198"/>
      <c r="D116" s="198"/>
      <c r="E116" s="195"/>
      <c r="F116" s="206" t="s">
        <v>158</v>
      </c>
      <c r="G116" s="182">
        <v>874</v>
      </c>
      <c r="H116" s="183" t="s">
        <v>79</v>
      </c>
      <c r="I116" s="184" t="s">
        <v>83</v>
      </c>
      <c r="J116" s="183" t="s">
        <v>592</v>
      </c>
      <c r="K116" s="159" t="s">
        <v>184</v>
      </c>
      <c r="L116" s="172">
        <v>0</v>
      </c>
      <c r="M116" s="172">
        <v>150</v>
      </c>
      <c r="N116" s="172">
        <v>150</v>
      </c>
      <c r="O116" s="172">
        <v>0</v>
      </c>
      <c r="P116" s="172">
        <f t="shared" si="16"/>
        <v>100</v>
      </c>
    </row>
    <row r="117" spans="1:16" ht="25.5">
      <c r="A117" s="198"/>
      <c r="B117" s="198"/>
      <c r="C117" s="198"/>
      <c r="D117" s="198"/>
      <c r="E117" s="195"/>
      <c r="F117" s="206"/>
      <c r="G117" s="182">
        <v>874</v>
      </c>
      <c r="H117" s="183" t="s">
        <v>79</v>
      </c>
      <c r="I117" s="184" t="s">
        <v>83</v>
      </c>
      <c r="J117" s="183" t="s">
        <v>593</v>
      </c>
      <c r="K117" s="159" t="s">
        <v>184</v>
      </c>
      <c r="L117" s="185">
        <v>0</v>
      </c>
      <c r="M117" s="172">
        <v>12469.8</v>
      </c>
      <c r="N117" s="172">
        <v>12469.8</v>
      </c>
      <c r="O117" s="172">
        <v>0</v>
      </c>
      <c r="P117" s="172">
        <f t="shared" si="16"/>
        <v>100</v>
      </c>
    </row>
    <row r="118" spans="1:16" ht="25.5">
      <c r="A118" s="198"/>
      <c r="B118" s="198"/>
      <c r="C118" s="198"/>
      <c r="D118" s="198"/>
      <c r="E118" s="195"/>
      <c r="F118" s="206" t="s">
        <v>594</v>
      </c>
      <c r="G118" s="182">
        <v>847</v>
      </c>
      <c r="H118" s="182">
        <v>11</v>
      </c>
      <c r="I118" s="184" t="s">
        <v>90</v>
      </c>
      <c r="J118" s="183" t="s">
        <v>592</v>
      </c>
      <c r="K118" s="159" t="s">
        <v>184</v>
      </c>
      <c r="L118" s="185">
        <v>0</v>
      </c>
      <c r="M118" s="172">
        <f>150+3635.31+70+400</f>
        <v>4255.3099999999995</v>
      </c>
      <c r="N118" s="172">
        <f>150+3635.31+70+400</f>
        <v>4255.3099999999995</v>
      </c>
      <c r="O118" s="172">
        <v>0</v>
      </c>
      <c r="P118" s="172">
        <f t="shared" si="16"/>
        <v>100</v>
      </c>
    </row>
    <row r="119" spans="1:16" ht="25.5">
      <c r="A119" s="198"/>
      <c r="B119" s="198"/>
      <c r="C119" s="198"/>
      <c r="D119" s="198"/>
      <c r="E119" s="195"/>
      <c r="F119" s="206"/>
      <c r="G119" s="182">
        <v>847</v>
      </c>
      <c r="H119" s="182">
        <v>11</v>
      </c>
      <c r="I119" s="184" t="s">
        <v>90</v>
      </c>
      <c r="J119" s="183" t="s">
        <v>593</v>
      </c>
      <c r="K119" s="159" t="s">
        <v>184</v>
      </c>
      <c r="L119" s="185">
        <v>0</v>
      </c>
      <c r="M119" s="172">
        <v>1482.4</v>
      </c>
      <c r="N119" s="172">
        <v>1482.4</v>
      </c>
      <c r="O119" s="172">
        <v>0</v>
      </c>
      <c r="P119" s="172">
        <f t="shared" si="16"/>
        <v>100</v>
      </c>
    </row>
    <row r="120" spans="1:16" ht="25.5">
      <c r="A120" s="198"/>
      <c r="B120" s="198"/>
      <c r="C120" s="198"/>
      <c r="D120" s="198"/>
      <c r="E120" s="195"/>
      <c r="F120" s="206" t="s">
        <v>185</v>
      </c>
      <c r="G120" s="182">
        <v>855</v>
      </c>
      <c r="H120" s="184" t="s">
        <v>92</v>
      </c>
      <c r="I120" s="184" t="s">
        <v>92</v>
      </c>
      <c r="J120" s="183" t="s">
        <v>592</v>
      </c>
      <c r="K120" s="159">
        <v>612</v>
      </c>
      <c r="L120" s="185">
        <v>0</v>
      </c>
      <c r="M120" s="172">
        <v>2525.3000000000002</v>
      </c>
      <c r="N120" s="172">
        <v>2525.3000000000002</v>
      </c>
      <c r="O120" s="172">
        <v>0</v>
      </c>
      <c r="P120" s="172">
        <f t="shared" si="16"/>
        <v>100</v>
      </c>
    </row>
    <row r="121" spans="1:16" ht="25.5">
      <c r="A121" s="198"/>
      <c r="B121" s="198"/>
      <c r="C121" s="198"/>
      <c r="D121" s="198"/>
      <c r="E121" s="195"/>
      <c r="F121" s="206"/>
      <c r="G121" s="182">
        <v>855</v>
      </c>
      <c r="H121" s="184" t="s">
        <v>92</v>
      </c>
      <c r="I121" s="184" t="s">
        <v>92</v>
      </c>
      <c r="J121" s="183" t="s">
        <v>593</v>
      </c>
      <c r="K121" s="159">
        <v>612</v>
      </c>
      <c r="L121" s="185">
        <v>0</v>
      </c>
      <c r="M121" s="172">
        <v>1482.4</v>
      </c>
      <c r="N121" s="172">
        <v>1482.4</v>
      </c>
      <c r="O121" s="172">
        <v>0</v>
      </c>
      <c r="P121" s="172">
        <f t="shared" si="16"/>
        <v>100</v>
      </c>
    </row>
    <row r="122" spans="1:16" ht="25.5">
      <c r="A122" s="198"/>
      <c r="B122" s="198"/>
      <c r="C122" s="198"/>
      <c r="D122" s="198"/>
      <c r="E122" s="195"/>
      <c r="F122" s="206" t="s">
        <v>595</v>
      </c>
      <c r="G122" s="182">
        <v>857</v>
      </c>
      <c r="H122" s="184" t="s">
        <v>91</v>
      </c>
      <c r="I122" s="184" t="s">
        <v>83</v>
      </c>
      <c r="J122" s="183" t="s">
        <v>592</v>
      </c>
      <c r="K122" s="159" t="s">
        <v>184</v>
      </c>
      <c r="L122" s="185">
        <v>0</v>
      </c>
      <c r="M122" s="172">
        <f>86.8+150+3635.31+2000+85.71</f>
        <v>5957.8200000000006</v>
      </c>
      <c r="N122" s="172">
        <f>86.8+150+3635.31+2000+85.71</f>
        <v>5957.8200000000006</v>
      </c>
      <c r="O122" s="172">
        <v>0</v>
      </c>
      <c r="P122" s="172">
        <f t="shared" si="16"/>
        <v>100</v>
      </c>
    </row>
    <row r="123" spans="1:16" ht="25.5">
      <c r="A123" s="198"/>
      <c r="B123" s="198"/>
      <c r="C123" s="198"/>
      <c r="D123" s="198"/>
      <c r="E123" s="195"/>
      <c r="F123" s="206"/>
      <c r="G123" s="182">
        <v>857</v>
      </c>
      <c r="H123" s="184" t="s">
        <v>91</v>
      </c>
      <c r="I123" s="184" t="s">
        <v>83</v>
      </c>
      <c r="J123" s="183" t="s">
        <v>593</v>
      </c>
      <c r="K123" s="159" t="s">
        <v>184</v>
      </c>
      <c r="L123" s="185">
        <v>0</v>
      </c>
      <c r="M123" s="172">
        <v>1682.4</v>
      </c>
      <c r="N123" s="172">
        <v>1682.4</v>
      </c>
      <c r="O123" s="172">
        <v>0</v>
      </c>
      <c r="P123" s="172">
        <f t="shared" si="16"/>
        <v>100</v>
      </c>
    </row>
    <row r="124" spans="1:16" ht="25.5">
      <c r="A124" s="198"/>
      <c r="B124" s="198"/>
      <c r="C124" s="198"/>
      <c r="D124" s="198"/>
      <c r="E124" s="195"/>
      <c r="F124" s="206" t="s">
        <v>596</v>
      </c>
      <c r="G124" s="182">
        <v>845</v>
      </c>
      <c r="H124" s="183" t="s">
        <v>83</v>
      </c>
      <c r="I124" s="184" t="s">
        <v>80</v>
      </c>
      <c r="J124" s="183" t="s">
        <v>592</v>
      </c>
      <c r="K124" s="159">
        <v>240</v>
      </c>
      <c r="L124" s="172">
        <v>0</v>
      </c>
      <c r="M124" s="172">
        <f>150+5058.85</f>
        <v>5208.8500000000004</v>
      </c>
      <c r="N124" s="172">
        <f>150+5058.85</f>
        <v>5208.8500000000004</v>
      </c>
      <c r="O124" s="172">
        <v>0</v>
      </c>
      <c r="P124" s="172">
        <f t="shared" si="16"/>
        <v>100</v>
      </c>
    </row>
    <row r="125" spans="1:16" ht="25.5" customHeight="1">
      <c r="A125" s="199"/>
      <c r="B125" s="199"/>
      <c r="C125" s="199"/>
      <c r="D125" s="199"/>
      <c r="E125" s="196"/>
      <c r="F125" s="206"/>
      <c r="G125" s="182">
        <v>845</v>
      </c>
      <c r="H125" s="183" t="s">
        <v>83</v>
      </c>
      <c r="I125" s="184" t="s">
        <v>80</v>
      </c>
      <c r="J125" s="183" t="s">
        <v>597</v>
      </c>
      <c r="K125" s="159">
        <v>240</v>
      </c>
      <c r="L125" s="172">
        <v>0</v>
      </c>
      <c r="M125" s="172">
        <v>2470.66</v>
      </c>
      <c r="N125" s="172">
        <v>2471.66</v>
      </c>
      <c r="O125" s="172">
        <v>0</v>
      </c>
      <c r="P125" s="172">
        <f t="shared" si="16"/>
        <v>100.04047501477338</v>
      </c>
    </row>
    <row r="126" spans="1:16" ht="48">
      <c r="A126" s="148" t="s">
        <v>131</v>
      </c>
      <c r="B126" s="148" t="s">
        <v>161</v>
      </c>
      <c r="C126" s="148" t="s">
        <v>92</v>
      </c>
      <c r="D126" s="148"/>
      <c r="E126" s="168" t="s">
        <v>402</v>
      </c>
      <c r="F126" s="101" t="s">
        <v>155</v>
      </c>
      <c r="G126" s="122">
        <v>843</v>
      </c>
      <c r="H126" s="123" t="s">
        <v>100</v>
      </c>
      <c r="I126" s="148" t="s">
        <v>89</v>
      </c>
      <c r="J126" s="123" t="s">
        <v>556</v>
      </c>
      <c r="K126" s="142"/>
      <c r="L126" s="170">
        <f t="shared" ref="L126:N126" si="24">L127</f>
        <v>17075.099999999999</v>
      </c>
      <c r="M126" s="170">
        <f t="shared" si="24"/>
        <v>12806.3</v>
      </c>
      <c r="N126" s="170">
        <f t="shared" si="24"/>
        <v>12348.3</v>
      </c>
      <c r="O126" s="172">
        <f t="shared" si="15"/>
        <v>72.317585255723245</v>
      </c>
      <c r="P126" s="172">
        <f t="shared" si="16"/>
        <v>96.42363524202932</v>
      </c>
    </row>
    <row r="127" spans="1:16" ht="48">
      <c r="A127" s="148" t="s">
        <v>131</v>
      </c>
      <c r="B127" s="148" t="s">
        <v>161</v>
      </c>
      <c r="C127" s="148" t="s">
        <v>92</v>
      </c>
      <c r="D127" s="148" t="s">
        <v>80</v>
      </c>
      <c r="E127" s="168" t="s">
        <v>403</v>
      </c>
      <c r="F127" s="101" t="s">
        <v>155</v>
      </c>
      <c r="G127" s="122">
        <v>843</v>
      </c>
      <c r="H127" s="123" t="s">
        <v>100</v>
      </c>
      <c r="I127" s="148" t="s">
        <v>89</v>
      </c>
      <c r="J127" s="123" t="s">
        <v>557</v>
      </c>
      <c r="K127" s="142">
        <v>612</v>
      </c>
      <c r="L127" s="170">
        <v>17075.099999999999</v>
      </c>
      <c r="M127" s="171">
        <v>12806.3</v>
      </c>
      <c r="N127" s="171">
        <v>12348.3</v>
      </c>
      <c r="O127" s="172">
        <f t="shared" si="15"/>
        <v>72.317585255723245</v>
      </c>
      <c r="P127" s="172">
        <f t="shared" si="16"/>
        <v>96.42363524202932</v>
      </c>
    </row>
    <row r="128" spans="1:16" ht="38.25">
      <c r="A128" s="148" t="s">
        <v>131</v>
      </c>
      <c r="B128" s="148" t="s">
        <v>161</v>
      </c>
      <c r="C128" s="148" t="s">
        <v>100</v>
      </c>
      <c r="D128" s="148"/>
      <c r="E128" s="168" t="s">
        <v>405</v>
      </c>
      <c r="F128" s="101" t="s">
        <v>155</v>
      </c>
      <c r="G128" s="122">
        <v>843</v>
      </c>
      <c r="H128" s="123" t="s">
        <v>100</v>
      </c>
      <c r="I128" s="148" t="s">
        <v>89</v>
      </c>
      <c r="J128" s="123" t="s">
        <v>558</v>
      </c>
      <c r="K128" s="142"/>
      <c r="L128" s="170">
        <f t="shared" ref="L128:M128" si="25">L129</f>
        <v>5194.8999999999996</v>
      </c>
      <c r="M128" s="170">
        <f t="shared" si="25"/>
        <v>16991.900000000001</v>
      </c>
      <c r="N128" s="170">
        <f>N129+N130</f>
        <v>31150.300000000003</v>
      </c>
      <c r="O128" s="172">
        <f t="shared" si="15"/>
        <v>599.63233170994647</v>
      </c>
      <c r="P128" s="172">
        <f t="shared" si="16"/>
        <v>183.32440751181446</v>
      </c>
    </row>
    <row r="129" spans="1:18" ht="84">
      <c r="A129" s="148" t="s">
        <v>131</v>
      </c>
      <c r="B129" s="148" t="s">
        <v>161</v>
      </c>
      <c r="C129" s="148" t="s">
        <v>100</v>
      </c>
      <c r="D129" s="148" t="s">
        <v>80</v>
      </c>
      <c r="E129" s="168" t="s">
        <v>406</v>
      </c>
      <c r="F129" s="101" t="s">
        <v>155</v>
      </c>
      <c r="G129" s="122">
        <v>843</v>
      </c>
      <c r="H129" s="123" t="s">
        <v>100</v>
      </c>
      <c r="I129" s="148" t="s">
        <v>89</v>
      </c>
      <c r="J129" s="123" t="s">
        <v>559</v>
      </c>
      <c r="K129" s="142">
        <v>612</v>
      </c>
      <c r="L129" s="170">
        <v>5194.8999999999996</v>
      </c>
      <c r="M129" s="171">
        <v>16991.900000000001</v>
      </c>
      <c r="N129" s="171">
        <v>16991.900000000001</v>
      </c>
      <c r="O129" s="172">
        <f t="shared" si="15"/>
        <v>327.08810564207209</v>
      </c>
      <c r="P129" s="172">
        <f t="shared" si="16"/>
        <v>100</v>
      </c>
    </row>
    <row r="130" spans="1:18" ht="84">
      <c r="A130" s="148"/>
      <c r="B130" s="148"/>
      <c r="C130" s="148"/>
      <c r="D130" s="148"/>
      <c r="E130" s="168" t="s">
        <v>590</v>
      </c>
      <c r="F130" s="101" t="s">
        <v>155</v>
      </c>
      <c r="G130" s="122">
        <v>843</v>
      </c>
      <c r="H130" s="123" t="s">
        <v>100</v>
      </c>
      <c r="I130" s="148" t="s">
        <v>89</v>
      </c>
      <c r="J130" s="123" t="s">
        <v>599</v>
      </c>
      <c r="K130" s="142"/>
      <c r="L130" s="170">
        <v>0</v>
      </c>
      <c r="M130" s="171">
        <v>14158.4</v>
      </c>
      <c r="N130" s="171">
        <v>14158.4</v>
      </c>
      <c r="O130" s="172">
        <v>0</v>
      </c>
      <c r="P130" s="172">
        <f t="shared" si="16"/>
        <v>100</v>
      </c>
    </row>
    <row r="131" spans="1:18" ht="38.25">
      <c r="A131" s="148" t="s">
        <v>131</v>
      </c>
      <c r="B131" s="148" t="s">
        <v>161</v>
      </c>
      <c r="C131" s="148" t="s">
        <v>180</v>
      </c>
      <c r="D131" s="148"/>
      <c r="E131" s="168" t="s">
        <v>409</v>
      </c>
      <c r="F131" s="101" t="s">
        <v>155</v>
      </c>
      <c r="G131" s="122">
        <v>843</v>
      </c>
      <c r="H131" s="123" t="s">
        <v>100</v>
      </c>
      <c r="I131" s="148" t="s">
        <v>81</v>
      </c>
      <c r="J131" s="123" t="s">
        <v>560</v>
      </c>
      <c r="K131" s="142"/>
      <c r="L131" s="170">
        <f t="shared" ref="L131:N131" si="26">L132</f>
        <v>100</v>
      </c>
      <c r="M131" s="170">
        <f t="shared" si="26"/>
        <v>62.3</v>
      </c>
      <c r="N131" s="170">
        <f t="shared" si="26"/>
        <v>62.3</v>
      </c>
      <c r="O131" s="172">
        <f t="shared" si="15"/>
        <v>62.3</v>
      </c>
      <c r="P131" s="172">
        <f t="shared" si="16"/>
        <v>100</v>
      </c>
    </row>
    <row r="132" spans="1:18" ht="38.25">
      <c r="A132" s="148" t="s">
        <v>131</v>
      </c>
      <c r="B132" s="148" t="s">
        <v>161</v>
      </c>
      <c r="C132" s="148" t="s">
        <v>180</v>
      </c>
      <c r="D132" s="148" t="s">
        <v>80</v>
      </c>
      <c r="E132" s="168" t="s">
        <v>411</v>
      </c>
      <c r="F132" s="101" t="s">
        <v>155</v>
      </c>
      <c r="G132" s="122">
        <v>843</v>
      </c>
      <c r="H132" s="123" t="s">
        <v>100</v>
      </c>
      <c r="I132" s="148" t="s">
        <v>81</v>
      </c>
      <c r="J132" s="123" t="s">
        <v>561</v>
      </c>
      <c r="K132" s="142">
        <v>630</v>
      </c>
      <c r="L132" s="170">
        <v>100</v>
      </c>
      <c r="M132" s="171">
        <v>62.3</v>
      </c>
      <c r="N132" s="171">
        <v>62.3</v>
      </c>
      <c r="O132" s="172">
        <f t="shared" si="15"/>
        <v>62.3</v>
      </c>
      <c r="P132" s="172">
        <f t="shared" si="16"/>
        <v>100</v>
      </c>
    </row>
    <row r="133" spans="1:18" ht="24">
      <c r="A133" s="147" t="s">
        <v>131</v>
      </c>
      <c r="B133" s="147" t="s">
        <v>601</v>
      </c>
      <c r="C133" s="147"/>
      <c r="D133" s="150"/>
      <c r="E133" s="174" t="s">
        <v>163</v>
      </c>
      <c r="F133" s="85"/>
      <c r="G133" s="174"/>
      <c r="H133" s="174"/>
      <c r="I133" s="174"/>
      <c r="J133" s="174"/>
      <c r="K133" s="174"/>
      <c r="L133" s="180">
        <f>L134+L136+L138+L140+L143</f>
        <v>329658.7</v>
      </c>
      <c r="M133" s="180">
        <f t="shared" ref="M133:N133" si="27">M134+M136+M138+M140+M143</f>
        <v>370310.7</v>
      </c>
      <c r="N133" s="180">
        <f t="shared" si="27"/>
        <v>367467.80000000005</v>
      </c>
      <c r="O133" s="177">
        <f t="shared" ref="O133:O145" si="28">(N133/L133)*100</f>
        <v>111.46916492724144</v>
      </c>
      <c r="P133" s="177">
        <f t="shared" ref="P133:P145" si="29">(N133/M133)*100</f>
        <v>99.232293314775958</v>
      </c>
      <c r="Q133" s="17">
        <v>367467.80000000005</v>
      </c>
      <c r="R133" s="167">
        <f>Q133-N133</f>
        <v>0</v>
      </c>
    </row>
    <row r="134" spans="1:18" ht="38.25">
      <c r="A134" s="148" t="s">
        <v>131</v>
      </c>
      <c r="B134" s="148" t="s">
        <v>601</v>
      </c>
      <c r="C134" s="148" t="s">
        <v>80</v>
      </c>
      <c r="D134" s="122"/>
      <c r="E134" s="70" t="s">
        <v>414</v>
      </c>
      <c r="F134" s="101" t="s">
        <v>155</v>
      </c>
      <c r="G134" s="122">
        <v>843</v>
      </c>
      <c r="H134" s="122">
        <v>10</v>
      </c>
      <c r="I134" s="148" t="s">
        <v>82</v>
      </c>
      <c r="J134" s="148" t="s">
        <v>562</v>
      </c>
      <c r="K134" s="122"/>
      <c r="L134" s="170">
        <f t="shared" ref="L134:N134" si="30">L135</f>
        <v>13423.7</v>
      </c>
      <c r="M134" s="170">
        <f t="shared" si="30"/>
        <v>16176.8</v>
      </c>
      <c r="N134" s="170">
        <f t="shared" si="30"/>
        <v>15883.4</v>
      </c>
      <c r="O134" s="172">
        <f t="shared" si="28"/>
        <v>118.32356205815087</v>
      </c>
      <c r="P134" s="172">
        <f t="shared" si="29"/>
        <v>98.186291479155344</v>
      </c>
    </row>
    <row r="135" spans="1:18" ht="38.25">
      <c r="A135" s="148" t="s">
        <v>131</v>
      </c>
      <c r="B135" s="148" t="s">
        <v>601</v>
      </c>
      <c r="C135" s="148" t="s">
        <v>80</v>
      </c>
      <c r="D135" s="148" t="s">
        <v>80</v>
      </c>
      <c r="E135" s="168" t="s">
        <v>415</v>
      </c>
      <c r="F135" s="101" t="s">
        <v>155</v>
      </c>
      <c r="G135" s="122">
        <v>843</v>
      </c>
      <c r="H135" s="122">
        <v>10</v>
      </c>
      <c r="I135" s="148" t="s">
        <v>82</v>
      </c>
      <c r="J135" s="148" t="s">
        <v>563</v>
      </c>
      <c r="K135" s="122">
        <v>880</v>
      </c>
      <c r="L135" s="170">
        <v>13423.7</v>
      </c>
      <c r="M135" s="171">
        <v>16176.8</v>
      </c>
      <c r="N135" s="171">
        <v>15883.4</v>
      </c>
      <c r="O135" s="172">
        <f t="shared" si="28"/>
        <v>118.32356205815087</v>
      </c>
      <c r="P135" s="172">
        <f t="shared" si="29"/>
        <v>98.186291479155344</v>
      </c>
    </row>
    <row r="136" spans="1:18" ht="38.25">
      <c r="A136" s="148" t="s">
        <v>131</v>
      </c>
      <c r="B136" s="148" t="s">
        <v>601</v>
      </c>
      <c r="C136" s="148" t="s">
        <v>81</v>
      </c>
      <c r="D136" s="148"/>
      <c r="E136" s="168" t="s">
        <v>418</v>
      </c>
      <c r="F136" s="101" t="s">
        <v>155</v>
      </c>
      <c r="G136" s="122">
        <v>843</v>
      </c>
      <c r="H136" s="122">
        <v>10</v>
      </c>
      <c r="I136" s="148" t="s">
        <v>82</v>
      </c>
      <c r="J136" s="148" t="s">
        <v>564</v>
      </c>
      <c r="K136" s="122"/>
      <c r="L136" s="170">
        <f t="shared" ref="L136:N136" si="31">L137</f>
        <v>60374</v>
      </c>
      <c r="M136" s="170">
        <f t="shared" si="31"/>
        <v>67477.600000000006</v>
      </c>
      <c r="N136" s="170">
        <f t="shared" si="31"/>
        <v>67331.199999999997</v>
      </c>
      <c r="O136" s="172">
        <f t="shared" si="28"/>
        <v>111.52350349488189</v>
      </c>
      <c r="P136" s="172">
        <f t="shared" si="29"/>
        <v>99.783039112238711</v>
      </c>
    </row>
    <row r="137" spans="1:18" ht="38.25">
      <c r="A137" s="148" t="s">
        <v>131</v>
      </c>
      <c r="B137" s="148" t="s">
        <v>601</v>
      </c>
      <c r="C137" s="148" t="s">
        <v>81</v>
      </c>
      <c r="D137" s="148" t="s">
        <v>80</v>
      </c>
      <c r="E137" s="168" t="s">
        <v>419</v>
      </c>
      <c r="F137" s="101" t="s">
        <v>155</v>
      </c>
      <c r="G137" s="122">
        <v>843</v>
      </c>
      <c r="H137" s="122">
        <v>10</v>
      </c>
      <c r="I137" s="148" t="s">
        <v>89</v>
      </c>
      <c r="J137" s="148" t="s">
        <v>565</v>
      </c>
      <c r="K137" s="142" t="s">
        <v>566</v>
      </c>
      <c r="L137" s="170">
        <v>60374</v>
      </c>
      <c r="M137" s="171">
        <v>67477.600000000006</v>
      </c>
      <c r="N137" s="171">
        <v>67331.199999999997</v>
      </c>
      <c r="O137" s="172">
        <f t="shared" si="28"/>
        <v>111.52350349488189</v>
      </c>
      <c r="P137" s="172">
        <f t="shared" si="29"/>
        <v>99.783039112238711</v>
      </c>
    </row>
    <row r="138" spans="1:18" ht="38.25">
      <c r="A138" s="148" t="s">
        <v>131</v>
      </c>
      <c r="B138" s="148" t="s">
        <v>601</v>
      </c>
      <c r="C138" s="148" t="s">
        <v>82</v>
      </c>
      <c r="D138" s="122"/>
      <c r="E138" s="168" t="s">
        <v>421</v>
      </c>
      <c r="F138" s="101" t="s">
        <v>155</v>
      </c>
      <c r="G138" s="122">
        <v>843</v>
      </c>
      <c r="H138" s="122">
        <v>10</v>
      </c>
      <c r="I138" s="148" t="s">
        <v>89</v>
      </c>
      <c r="J138" s="148" t="s">
        <v>567</v>
      </c>
      <c r="K138" s="122"/>
      <c r="L138" s="170">
        <f t="shared" ref="L138:N138" si="32">L139</f>
        <v>205254.3</v>
      </c>
      <c r="M138" s="170">
        <f t="shared" si="32"/>
        <v>230268</v>
      </c>
      <c r="N138" s="170">
        <f t="shared" si="32"/>
        <v>229175.6</v>
      </c>
      <c r="O138" s="172">
        <f t="shared" si="28"/>
        <v>111.65446960185488</v>
      </c>
      <c r="P138" s="172">
        <f t="shared" si="29"/>
        <v>99.525596261747182</v>
      </c>
    </row>
    <row r="139" spans="1:18" ht="38.25">
      <c r="A139" s="148" t="s">
        <v>131</v>
      </c>
      <c r="B139" s="148" t="s">
        <v>601</v>
      </c>
      <c r="C139" s="148" t="s">
        <v>82</v>
      </c>
      <c r="D139" s="148" t="s">
        <v>80</v>
      </c>
      <c r="E139" s="168" t="s">
        <v>422</v>
      </c>
      <c r="F139" s="101" t="s">
        <v>155</v>
      </c>
      <c r="G139" s="122">
        <v>843</v>
      </c>
      <c r="H139" s="122">
        <v>10</v>
      </c>
      <c r="I139" s="148" t="s">
        <v>89</v>
      </c>
      <c r="J139" s="148" t="s">
        <v>568</v>
      </c>
      <c r="K139" s="142" t="s">
        <v>566</v>
      </c>
      <c r="L139" s="170">
        <v>205254.3</v>
      </c>
      <c r="M139" s="171">
        <v>230268</v>
      </c>
      <c r="N139" s="171">
        <v>229175.6</v>
      </c>
      <c r="O139" s="172">
        <f t="shared" si="28"/>
        <v>111.65446960185488</v>
      </c>
      <c r="P139" s="172">
        <f t="shared" si="29"/>
        <v>99.525596261747182</v>
      </c>
    </row>
    <row r="140" spans="1:18" ht="38.25">
      <c r="A140" s="148" t="s">
        <v>131</v>
      </c>
      <c r="B140" s="148" t="s">
        <v>601</v>
      </c>
      <c r="C140" s="148" t="s">
        <v>83</v>
      </c>
      <c r="D140" s="148"/>
      <c r="E140" s="168" t="s">
        <v>101</v>
      </c>
      <c r="F140" s="101" t="s">
        <v>155</v>
      </c>
      <c r="G140" s="122">
        <v>843</v>
      </c>
      <c r="H140" s="122">
        <v>10</v>
      </c>
      <c r="I140" s="148" t="s">
        <v>89</v>
      </c>
      <c r="J140" s="148" t="s">
        <v>569</v>
      </c>
      <c r="K140" s="122"/>
      <c r="L140" s="170">
        <f t="shared" ref="L140:N140" si="33">L141+L142</f>
        <v>38665.9</v>
      </c>
      <c r="M140" s="170">
        <f t="shared" si="33"/>
        <v>43186.100000000006</v>
      </c>
      <c r="N140" s="170">
        <f t="shared" si="33"/>
        <v>42791.199999999997</v>
      </c>
      <c r="O140" s="172">
        <f t="shared" si="28"/>
        <v>110.66909085266346</v>
      </c>
      <c r="P140" s="172">
        <f t="shared" si="29"/>
        <v>99.085585408267917</v>
      </c>
    </row>
    <row r="141" spans="1:18" ht="38.25">
      <c r="A141" s="148" t="s">
        <v>131</v>
      </c>
      <c r="B141" s="148" t="s">
        <v>601</v>
      </c>
      <c r="C141" s="148" t="s">
        <v>83</v>
      </c>
      <c r="D141" s="148" t="s">
        <v>80</v>
      </c>
      <c r="E141" s="168" t="s">
        <v>425</v>
      </c>
      <c r="F141" s="101" t="s">
        <v>155</v>
      </c>
      <c r="G141" s="122">
        <v>843</v>
      </c>
      <c r="H141" s="122">
        <v>10</v>
      </c>
      <c r="I141" s="148" t="s">
        <v>89</v>
      </c>
      <c r="J141" s="148" t="s">
        <v>570</v>
      </c>
      <c r="K141" s="142" t="s">
        <v>571</v>
      </c>
      <c r="L141" s="170">
        <v>13033.1</v>
      </c>
      <c r="M141" s="171">
        <v>23880.9</v>
      </c>
      <c r="N141" s="171">
        <v>23519.8</v>
      </c>
      <c r="O141" s="172">
        <f t="shared" si="28"/>
        <v>180.46205430787762</v>
      </c>
      <c r="P141" s="172">
        <f t="shared" si="29"/>
        <v>98.487912934604637</v>
      </c>
    </row>
    <row r="142" spans="1:18" ht="38.25">
      <c r="A142" s="148" t="s">
        <v>131</v>
      </c>
      <c r="B142" s="148" t="s">
        <v>601</v>
      </c>
      <c r="C142" s="148" t="s">
        <v>83</v>
      </c>
      <c r="D142" s="148" t="s">
        <v>81</v>
      </c>
      <c r="E142" s="168" t="s">
        <v>428</v>
      </c>
      <c r="F142" s="101" t="s">
        <v>155</v>
      </c>
      <c r="G142" s="122">
        <v>843</v>
      </c>
      <c r="H142" s="122">
        <v>10</v>
      </c>
      <c r="I142" s="148" t="s">
        <v>89</v>
      </c>
      <c r="J142" s="148" t="s">
        <v>572</v>
      </c>
      <c r="K142" s="142" t="s">
        <v>571</v>
      </c>
      <c r="L142" s="170">
        <v>25632.799999999999</v>
      </c>
      <c r="M142" s="171">
        <v>19305.2</v>
      </c>
      <c r="N142" s="171">
        <v>19271.400000000001</v>
      </c>
      <c r="O142" s="172">
        <f t="shared" si="28"/>
        <v>75.182578571205653</v>
      </c>
      <c r="P142" s="172">
        <f t="shared" si="29"/>
        <v>99.824917638770899</v>
      </c>
    </row>
    <row r="143" spans="1:18" ht="48">
      <c r="A143" s="148" t="s">
        <v>131</v>
      </c>
      <c r="B143" s="148" t="s">
        <v>601</v>
      </c>
      <c r="C143" s="148" t="s">
        <v>90</v>
      </c>
      <c r="D143" s="148"/>
      <c r="E143" s="168" t="s">
        <v>431</v>
      </c>
      <c r="F143" s="101" t="s">
        <v>155</v>
      </c>
      <c r="G143" s="122">
        <v>843</v>
      </c>
      <c r="H143" s="122">
        <v>10</v>
      </c>
      <c r="I143" s="148" t="s">
        <v>89</v>
      </c>
      <c r="J143" s="148" t="s">
        <v>573</v>
      </c>
      <c r="K143" s="122"/>
      <c r="L143" s="170">
        <f t="shared" ref="L143:N143" si="34">L144</f>
        <v>11940.8</v>
      </c>
      <c r="M143" s="170">
        <f t="shared" si="34"/>
        <v>13202.2</v>
      </c>
      <c r="N143" s="170">
        <f t="shared" si="34"/>
        <v>12286.4</v>
      </c>
      <c r="O143" s="172">
        <f t="shared" si="28"/>
        <v>102.89427844030553</v>
      </c>
      <c r="P143" s="172">
        <f t="shared" si="29"/>
        <v>93.063277332565775</v>
      </c>
    </row>
    <row r="144" spans="1:18" ht="38.25">
      <c r="A144" s="148" t="s">
        <v>131</v>
      </c>
      <c r="B144" s="148" t="s">
        <v>601</v>
      </c>
      <c r="C144" s="148" t="s">
        <v>90</v>
      </c>
      <c r="D144" s="148" t="s">
        <v>80</v>
      </c>
      <c r="E144" s="168" t="s">
        <v>432</v>
      </c>
      <c r="F144" s="101" t="s">
        <v>155</v>
      </c>
      <c r="G144" s="122">
        <v>843</v>
      </c>
      <c r="H144" s="148" t="s">
        <v>80</v>
      </c>
      <c r="I144" s="148" t="s">
        <v>83</v>
      </c>
      <c r="J144" s="148" t="s">
        <v>574</v>
      </c>
      <c r="K144" s="122">
        <v>530</v>
      </c>
      <c r="L144" s="170">
        <v>11940.8</v>
      </c>
      <c r="M144" s="171">
        <v>13202.2</v>
      </c>
      <c r="N144" s="171">
        <v>12286.4</v>
      </c>
      <c r="O144" s="172">
        <f t="shared" si="28"/>
        <v>102.89427844030553</v>
      </c>
      <c r="P144" s="172">
        <f t="shared" si="29"/>
        <v>93.063277332565775</v>
      </c>
    </row>
    <row r="145" spans="1:18" s="164" customFormat="1" ht="24.75" customHeight="1">
      <c r="A145" s="200" t="s">
        <v>598</v>
      </c>
      <c r="B145" s="200"/>
      <c r="C145" s="200"/>
      <c r="D145" s="200"/>
      <c r="E145" s="200"/>
      <c r="F145" s="200"/>
      <c r="G145" s="186"/>
      <c r="H145" s="186"/>
      <c r="I145" s="186"/>
      <c r="J145" s="186"/>
      <c r="K145" s="186"/>
      <c r="L145" s="187">
        <f>L133+L97+L66+L67+L22</f>
        <v>7114643.4000000004</v>
      </c>
      <c r="M145" s="187">
        <f>M133+M97+M66+M67+M22</f>
        <v>7834452.1500000004</v>
      </c>
      <c r="N145" s="177">
        <f>N133+N97+N66+N67+N22</f>
        <v>7816911.75</v>
      </c>
      <c r="O145" s="177">
        <f t="shared" si="28"/>
        <v>109.87074559492326</v>
      </c>
      <c r="P145" s="177">
        <f t="shared" si="29"/>
        <v>99.776111977402266</v>
      </c>
      <c r="Q145" s="188">
        <v>7816911.6500000004</v>
      </c>
      <c r="R145" s="188">
        <f>Q145-N145</f>
        <v>-9.999999962747097E-2</v>
      </c>
    </row>
    <row r="148" spans="1:18">
      <c r="A148" s="189" t="s">
        <v>108</v>
      </c>
      <c r="B148" s="189"/>
      <c r="C148" s="189"/>
      <c r="D148" s="189"/>
      <c r="E148" s="189"/>
      <c r="F148" s="189"/>
      <c r="G148" s="189"/>
      <c r="H148" s="189"/>
      <c r="I148" s="189"/>
      <c r="J148" s="189"/>
      <c r="K148" s="189"/>
      <c r="L148" s="189"/>
      <c r="M148" s="189"/>
      <c r="N148" s="189"/>
      <c r="O148" s="189"/>
      <c r="P148" s="189"/>
    </row>
  </sheetData>
  <mergeCells count="58">
    <mergeCell ref="P22:P23"/>
    <mergeCell ref="F120:F121"/>
    <mergeCell ref="F122:F123"/>
    <mergeCell ref="F124:F125"/>
    <mergeCell ref="O22:O23"/>
    <mergeCell ref="M22:M23"/>
    <mergeCell ref="N22:N23"/>
    <mergeCell ref="L22:L23"/>
    <mergeCell ref="F59:F60"/>
    <mergeCell ref="G22:G23"/>
    <mergeCell ref="H22:H23"/>
    <mergeCell ref="I22:I23"/>
    <mergeCell ref="J22:J23"/>
    <mergeCell ref="K22:K23"/>
    <mergeCell ref="F114:F115"/>
    <mergeCell ref="F118:F119"/>
    <mergeCell ref="A87:A88"/>
    <mergeCell ref="B87:B88"/>
    <mergeCell ref="C87:C88"/>
    <mergeCell ref="D87:D88"/>
    <mergeCell ref="E87:E88"/>
    <mergeCell ref="B66:B67"/>
    <mergeCell ref="C66:C67"/>
    <mergeCell ref="D66:D67"/>
    <mergeCell ref="E66:E67"/>
    <mergeCell ref="A59:A60"/>
    <mergeCell ref="B59:B60"/>
    <mergeCell ref="C59:C60"/>
    <mergeCell ref="D59:D60"/>
    <mergeCell ref="E59:E60"/>
    <mergeCell ref="A10:P10"/>
    <mergeCell ref="A11:P11"/>
    <mergeCell ref="A12:P12"/>
    <mergeCell ref="A14:P14"/>
    <mergeCell ref="A20:D20"/>
    <mergeCell ref="E20:E21"/>
    <mergeCell ref="F20:F21"/>
    <mergeCell ref="G20:K20"/>
    <mergeCell ref="L20:N20"/>
    <mergeCell ref="O20:P20"/>
    <mergeCell ref="A15:P15"/>
    <mergeCell ref="A18:P18"/>
    <mergeCell ref="A148:P148"/>
    <mergeCell ref="F22:F23"/>
    <mergeCell ref="F112:F113"/>
    <mergeCell ref="E112:E125"/>
    <mergeCell ref="A112:A125"/>
    <mergeCell ref="B112:B125"/>
    <mergeCell ref="C112:C125"/>
    <mergeCell ref="D112:D125"/>
    <mergeCell ref="A145:F145"/>
    <mergeCell ref="F116:F117"/>
    <mergeCell ref="A22:A23"/>
    <mergeCell ref="B22:B23"/>
    <mergeCell ref="C22:C23"/>
    <mergeCell ref="D22:D23"/>
    <mergeCell ref="E22:E23"/>
    <mergeCell ref="A66:A67"/>
  </mergeCells>
  <pageMargins left="0.43307086614173229" right="0.27559055118110237" top="0.23622047244094491" bottom="0.11811023622047245" header="0.31496062992125984" footer="0.11811023622047245"/>
  <pageSetup paperSize="9" scale="57" fitToHeight="8" orientation="landscape" horizontalDpi="180" verticalDpi="180" r:id="rId1"/>
</worksheet>
</file>

<file path=xl/worksheets/sheet2.xml><?xml version="1.0" encoding="utf-8"?>
<worksheet xmlns="http://schemas.openxmlformats.org/spreadsheetml/2006/main" xmlns:r="http://schemas.openxmlformats.org/officeDocument/2006/relationships">
  <sheetPr>
    <pageSetUpPr fitToPage="1"/>
  </sheetPr>
  <dimension ref="A1:J63"/>
  <sheetViews>
    <sheetView zoomScale="80" zoomScaleNormal="80" workbookViewId="0">
      <selection activeCell="C69" sqref="C69"/>
    </sheetView>
  </sheetViews>
  <sheetFormatPr defaultColWidth="8.7109375" defaultRowHeight="12.75"/>
  <cols>
    <col min="1" max="2" width="7.42578125" style="1" customWidth="1"/>
    <col min="3" max="3" width="50.5703125" style="1" customWidth="1"/>
    <col min="4" max="4" width="53.5703125" style="29" customWidth="1"/>
    <col min="5" max="5" width="22.85546875" style="30" customWidth="1"/>
    <col min="6" max="6" width="33.42578125" style="30" customWidth="1"/>
    <col min="7" max="7" width="25" style="30" customWidth="1"/>
    <col min="8" max="8" width="14.28515625" style="1" customWidth="1"/>
    <col min="9" max="9" width="8.7109375" style="1"/>
    <col min="10" max="10" width="11.28515625" style="1" customWidth="1"/>
    <col min="11" max="16384" width="8.7109375" style="1"/>
  </cols>
  <sheetData>
    <row r="1" spans="1:7" ht="15.75">
      <c r="E1" s="45" t="s">
        <v>126</v>
      </c>
    </row>
    <row r="2" spans="1:7" ht="15.75">
      <c r="E2" s="45" t="s">
        <v>127</v>
      </c>
    </row>
    <row r="3" spans="1:7" ht="15.75">
      <c r="E3" s="45" t="s">
        <v>128</v>
      </c>
    </row>
    <row r="4" spans="1:7" ht="15.75">
      <c r="E4" s="45" t="s">
        <v>129</v>
      </c>
    </row>
    <row r="5" spans="1:7" ht="15.75">
      <c r="E5" s="45" t="s">
        <v>202</v>
      </c>
    </row>
    <row r="7" spans="1:7">
      <c r="G7" s="31" t="s">
        <v>24</v>
      </c>
    </row>
    <row r="8" spans="1:7">
      <c r="A8" s="10"/>
    </row>
    <row r="9" spans="1:7">
      <c r="A9" s="220" t="s">
        <v>25</v>
      </c>
      <c r="B9" s="220"/>
      <c r="C9" s="220"/>
      <c r="D9" s="220"/>
      <c r="E9" s="220"/>
      <c r="F9" s="220"/>
      <c r="G9" s="220"/>
    </row>
    <row r="10" spans="1:7">
      <c r="A10" s="220" t="s">
        <v>26</v>
      </c>
      <c r="B10" s="220"/>
      <c r="C10" s="220"/>
      <c r="D10" s="220"/>
      <c r="E10" s="220"/>
      <c r="F10" s="220"/>
      <c r="G10" s="220"/>
    </row>
    <row r="11" spans="1:7">
      <c r="A11" s="220" t="s">
        <v>203</v>
      </c>
      <c r="B11" s="220"/>
      <c r="C11" s="220"/>
      <c r="D11" s="220"/>
      <c r="E11" s="220"/>
      <c r="F11" s="220"/>
      <c r="G11" s="220"/>
    </row>
    <row r="12" spans="1:7">
      <c r="E12" s="32"/>
      <c r="F12" s="32"/>
    </row>
    <row r="13" spans="1:7">
      <c r="A13" s="221" t="s">
        <v>148</v>
      </c>
      <c r="B13" s="221"/>
      <c r="C13" s="221"/>
      <c r="D13" s="221"/>
      <c r="E13" s="221"/>
      <c r="F13" s="221"/>
      <c r="G13" s="221"/>
    </row>
    <row r="14" spans="1:7">
      <c r="A14" s="221" t="s">
        <v>84</v>
      </c>
      <c r="B14" s="221"/>
      <c r="C14" s="221"/>
      <c r="D14" s="221"/>
      <c r="E14" s="221"/>
      <c r="F14" s="221"/>
      <c r="G14" s="221"/>
    </row>
    <row r="15" spans="1:7">
      <c r="A15" s="1" t="s">
        <v>78</v>
      </c>
      <c r="E15" s="32"/>
      <c r="F15" s="32"/>
    </row>
    <row r="16" spans="1:7">
      <c r="E16" s="32"/>
      <c r="F16" s="32"/>
    </row>
    <row r="17" spans="1:10" s="29" customFormat="1">
      <c r="A17" s="225" t="s">
        <v>149</v>
      </c>
      <c r="B17" s="225"/>
      <c r="C17" s="225"/>
      <c r="D17" s="225"/>
      <c r="E17" s="225"/>
      <c r="F17" s="225"/>
      <c r="G17" s="225"/>
    </row>
    <row r="18" spans="1:10">
      <c r="A18" s="10"/>
    </row>
    <row r="19" spans="1:10" s="23" customFormat="1" ht="39.75" customHeight="1">
      <c r="A19" s="226" t="s">
        <v>3</v>
      </c>
      <c r="B19" s="226"/>
      <c r="C19" s="226" t="s">
        <v>27</v>
      </c>
      <c r="D19" s="227" t="s">
        <v>28</v>
      </c>
      <c r="E19" s="228" t="s">
        <v>29</v>
      </c>
      <c r="F19" s="228"/>
      <c r="G19" s="228" t="s">
        <v>30</v>
      </c>
    </row>
    <row r="20" spans="1:10" s="23" customFormat="1" ht="38.25">
      <c r="A20" s="9" t="s">
        <v>9</v>
      </c>
      <c r="B20" s="9" t="s">
        <v>10</v>
      </c>
      <c r="C20" s="226"/>
      <c r="D20" s="227"/>
      <c r="E20" s="24" t="s">
        <v>18</v>
      </c>
      <c r="F20" s="37" t="s">
        <v>31</v>
      </c>
      <c r="G20" s="228"/>
    </row>
    <row r="21" spans="1:10" ht="15">
      <c r="A21" s="217" t="s">
        <v>131</v>
      </c>
      <c r="B21" s="217"/>
      <c r="C21" s="222" t="s">
        <v>164</v>
      </c>
      <c r="D21" s="63" t="s">
        <v>23</v>
      </c>
      <c r="E21" s="28">
        <f>E22+E25+E26+E27+E28</f>
        <v>7129648.8999999994</v>
      </c>
      <c r="F21" s="28">
        <f>F22+F25+F26+F27+F28-0.1</f>
        <v>7831917.1499999994</v>
      </c>
      <c r="G21" s="28">
        <f>(F21/E21)*100</f>
        <v>109.84996961070553</v>
      </c>
    </row>
    <row r="22" spans="1:10" ht="15">
      <c r="A22" s="218"/>
      <c r="B22" s="218"/>
      <c r="C22" s="223"/>
      <c r="D22" s="63" t="s">
        <v>32</v>
      </c>
      <c r="E22" s="28">
        <f>E30+E38+E46+E54</f>
        <v>7114643.3999999994</v>
      </c>
      <c r="F22" s="28">
        <f>F30+F38+F46+F54</f>
        <v>7816911.7499999991</v>
      </c>
      <c r="G22" s="28">
        <f t="shared" ref="G22:G54" si="0">(F22/E22)*100</f>
        <v>109.87074559492326</v>
      </c>
    </row>
    <row r="23" spans="1:10" ht="15">
      <c r="A23" s="218"/>
      <c r="B23" s="218"/>
      <c r="C23" s="223"/>
      <c r="D23" s="63" t="s">
        <v>165</v>
      </c>
      <c r="E23" s="28">
        <f t="shared" ref="E23" si="1">E31+E39+E55+E47</f>
        <v>0</v>
      </c>
      <c r="F23" s="28">
        <f t="shared" ref="F23:F28" si="2">F31+F39+F55+F47</f>
        <v>24823.160000000003</v>
      </c>
      <c r="G23" s="28">
        <v>0</v>
      </c>
    </row>
    <row r="24" spans="1:10" ht="15">
      <c r="A24" s="218"/>
      <c r="B24" s="218"/>
      <c r="C24" s="223"/>
      <c r="D24" s="63" t="s">
        <v>34</v>
      </c>
      <c r="E24" s="28">
        <f>E32+E40+E56+E48</f>
        <v>1948729.3</v>
      </c>
      <c r="F24" s="28">
        <f>F32+F40+F56+F48</f>
        <v>2374224.7999999998</v>
      </c>
      <c r="G24" s="28">
        <f t="shared" si="0"/>
        <v>121.8345103139774</v>
      </c>
    </row>
    <row r="25" spans="1:10" ht="30">
      <c r="A25" s="218"/>
      <c r="B25" s="218"/>
      <c r="C25" s="223"/>
      <c r="D25" s="63" t="s">
        <v>35</v>
      </c>
      <c r="E25" s="28">
        <f t="shared" ref="E25" si="3">E33+E41+E57+E49</f>
        <v>0</v>
      </c>
      <c r="F25" s="28">
        <f t="shared" si="2"/>
        <v>0</v>
      </c>
      <c r="G25" s="28"/>
    </row>
    <row r="26" spans="1:10" ht="30">
      <c r="A26" s="218"/>
      <c r="B26" s="218"/>
      <c r="C26" s="223"/>
      <c r="D26" s="63" t="s">
        <v>36</v>
      </c>
      <c r="E26" s="28">
        <f t="shared" ref="E26" si="4">E34+E42+E58+E50</f>
        <v>0</v>
      </c>
      <c r="F26" s="28">
        <f t="shared" si="2"/>
        <v>0</v>
      </c>
      <c r="G26" s="28"/>
    </row>
    <row r="27" spans="1:10" ht="30">
      <c r="A27" s="218"/>
      <c r="B27" s="218"/>
      <c r="C27" s="223"/>
      <c r="D27" s="63" t="s">
        <v>37</v>
      </c>
      <c r="E27" s="28">
        <f>E35+E43+E59+E51</f>
        <v>847.1</v>
      </c>
      <c r="F27" s="28">
        <f>F35+F43+F59+F51</f>
        <v>847.1</v>
      </c>
      <c r="G27" s="28"/>
    </row>
    <row r="28" spans="1:10" ht="15">
      <c r="A28" s="219"/>
      <c r="B28" s="219"/>
      <c r="C28" s="224"/>
      <c r="D28" s="63" t="s">
        <v>38</v>
      </c>
      <c r="E28" s="28">
        <f t="shared" ref="E28" si="5">E36+E44+E60+E52</f>
        <v>14158.4</v>
      </c>
      <c r="F28" s="28">
        <f t="shared" si="2"/>
        <v>14158.4</v>
      </c>
      <c r="G28" s="28">
        <f t="shared" si="0"/>
        <v>100</v>
      </c>
    </row>
    <row r="29" spans="1:10" ht="15">
      <c r="A29" s="217" t="s">
        <v>131</v>
      </c>
      <c r="B29" s="217" t="s">
        <v>88</v>
      </c>
      <c r="C29" s="222" t="s">
        <v>166</v>
      </c>
      <c r="D29" s="63" t="s">
        <v>23</v>
      </c>
      <c r="E29" s="28">
        <f>E30+E33+E34+E35+E36</f>
        <v>3580058.2</v>
      </c>
      <c r="F29" s="28">
        <f>F30+F33+F34+F35+F36</f>
        <v>4030027.4999999995</v>
      </c>
      <c r="G29" s="28">
        <f t="shared" si="0"/>
        <v>112.56877053004332</v>
      </c>
    </row>
    <row r="30" spans="1:10" ht="15">
      <c r="A30" s="218"/>
      <c r="B30" s="218"/>
      <c r="C30" s="223"/>
      <c r="D30" s="63" t="s">
        <v>32</v>
      </c>
      <c r="E30" s="28">
        <f>'форма 1'!L22</f>
        <v>3580058.2</v>
      </c>
      <c r="F30" s="28">
        <f>'форма 1'!N22</f>
        <v>4030027.4999999995</v>
      </c>
      <c r="G30" s="28">
        <f t="shared" si="0"/>
        <v>112.56877053004332</v>
      </c>
    </row>
    <row r="31" spans="1:10" ht="15">
      <c r="A31" s="218"/>
      <c r="B31" s="218"/>
      <c r="C31" s="223"/>
      <c r="D31" s="63" t="s">
        <v>33</v>
      </c>
      <c r="E31" s="34"/>
      <c r="F31" s="34"/>
      <c r="G31" s="28"/>
    </row>
    <row r="32" spans="1:10" ht="15">
      <c r="A32" s="218"/>
      <c r="B32" s="218"/>
      <c r="C32" s="223"/>
      <c r="D32" s="63" t="s">
        <v>34</v>
      </c>
      <c r="E32" s="28">
        <f>'форма 1'!L30+'форма 1'!L31+'форма 1'!L41+'форма 1'!L42+'форма 1'!L43+'форма 1'!L45+'форма 1'!L49+'форма 1'!L51+10</f>
        <v>1275806</v>
      </c>
      <c r="F32" s="28">
        <f>'форма 1'!N30+'форма 1'!N31+'форма 1'!N41+'форма 1'!N42+'форма 1'!N43+'форма 1'!N45+'форма 1'!N49+'форма 1'!N51+10</f>
        <v>1758952.2</v>
      </c>
      <c r="G32" s="28">
        <f t="shared" si="0"/>
        <v>137.8698799033709</v>
      </c>
      <c r="I32" s="1">
        <v>1758952.1999999997</v>
      </c>
      <c r="J32" s="146">
        <f>I32-F32</f>
        <v>0</v>
      </c>
    </row>
    <row r="33" spans="1:10" ht="30">
      <c r="A33" s="218"/>
      <c r="B33" s="218"/>
      <c r="C33" s="223"/>
      <c r="D33" s="63" t="s">
        <v>35</v>
      </c>
      <c r="E33" s="28"/>
      <c r="F33" s="28"/>
      <c r="G33" s="28"/>
    </row>
    <row r="34" spans="1:10" ht="30">
      <c r="A34" s="218"/>
      <c r="B34" s="218"/>
      <c r="C34" s="223"/>
      <c r="D34" s="63" t="s">
        <v>36</v>
      </c>
      <c r="E34" s="28"/>
      <c r="F34" s="28"/>
      <c r="G34" s="28"/>
    </row>
    <row r="35" spans="1:10" ht="30">
      <c r="A35" s="218"/>
      <c r="B35" s="218"/>
      <c r="C35" s="223"/>
      <c r="D35" s="63" t="s">
        <v>37</v>
      </c>
      <c r="E35" s="28"/>
      <c r="F35" s="28"/>
      <c r="G35" s="28"/>
    </row>
    <row r="36" spans="1:10" ht="15">
      <c r="A36" s="219"/>
      <c r="B36" s="219"/>
      <c r="C36" s="224"/>
      <c r="D36" s="63" t="s">
        <v>38</v>
      </c>
      <c r="E36" s="28"/>
      <c r="F36" s="28"/>
      <c r="G36" s="28"/>
    </row>
    <row r="37" spans="1:10" ht="15">
      <c r="A37" s="217" t="s">
        <v>131</v>
      </c>
      <c r="B37" s="217" t="s">
        <v>600</v>
      </c>
      <c r="C37" s="229" t="s">
        <v>167</v>
      </c>
      <c r="D37" s="63" t="s">
        <v>23</v>
      </c>
      <c r="E37" s="28">
        <f>E38+E41+E42+E43+E44</f>
        <v>1659606.3999999997</v>
      </c>
      <c r="F37" s="28">
        <f>F38+F41+F42+F43+F44</f>
        <v>1660232.8</v>
      </c>
      <c r="G37" s="28">
        <f t="shared" si="0"/>
        <v>100.03774388915349</v>
      </c>
    </row>
    <row r="38" spans="1:10" ht="15">
      <c r="A38" s="218"/>
      <c r="B38" s="218"/>
      <c r="C38" s="229"/>
      <c r="D38" s="63" t="s">
        <v>32</v>
      </c>
      <c r="E38" s="28">
        <f>'форма 1'!L66+'форма 1'!L67</f>
        <v>1659606.3999999997</v>
      </c>
      <c r="F38" s="28">
        <f>'форма 1'!N66+'форма 1'!N67</f>
        <v>1660232.8</v>
      </c>
      <c r="G38" s="28">
        <f t="shared" si="0"/>
        <v>100.03774388915349</v>
      </c>
      <c r="I38" s="1">
        <v>1660232.8</v>
      </c>
      <c r="J38" s="146">
        <f>I38-F38</f>
        <v>0</v>
      </c>
    </row>
    <row r="39" spans="1:10" ht="15">
      <c r="A39" s="218"/>
      <c r="B39" s="218"/>
      <c r="C39" s="229"/>
      <c r="D39" s="63" t="s">
        <v>33</v>
      </c>
      <c r="E39" s="28"/>
      <c r="F39" s="28"/>
      <c r="G39" s="28">
        <v>0</v>
      </c>
    </row>
    <row r="40" spans="1:10" ht="15">
      <c r="A40" s="218"/>
      <c r="B40" s="218"/>
      <c r="C40" s="229"/>
      <c r="D40" s="63" t="s">
        <v>34</v>
      </c>
      <c r="E40" s="64">
        <f>'форма 1'!L72+'форма 1'!L73+'форма 1'!L74+'форма 1'!L75+'форма 1'!L77</f>
        <v>672923.3</v>
      </c>
      <c r="F40" s="64">
        <f>'форма 1'!N72+'форма 1'!N73+'форма 1'!N74+'форма 1'!N75+'форма 1'!N77</f>
        <v>615272.59999999986</v>
      </c>
      <c r="G40" s="28">
        <f t="shared" si="0"/>
        <v>91.432797764618911</v>
      </c>
    </row>
    <row r="41" spans="1:10" ht="30">
      <c r="A41" s="218"/>
      <c r="B41" s="218"/>
      <c r="C41" s="229"/>
      <c r="D41" s="63" t="s">
        <v>35</v>
      </c>
      <c r="E41" s="28"/>
      <c r="F41" s="28"/>
      <c r="G41" s="28"/>
    </row>
    <row r="42" spans="1:10" ht="30">
      <c r="A42" s="218"/>
      <c r="B42" s="218"/>
      <c r="C42" s="229"/>
      <c r="D42" s="63" t="s">
        <v>36</v>
      </c>
      <c r="E42" s="28"/>
      <c r="F42" s="28"/>
      <c r="G42" s="28"/>
    </row>
    <row r="43" spans="1:10" ht="30">
      <c r="A43" s="218"/>
      <c r="B43" s="218"/>
      <c r="C43" s="229"/>
      <c r="D43" s="63" t="s">
        <v>37</v>
      </c>
      <c r="E43" s="28"/>
      <c r="F43" s="28"/>
      <c r="G43" s="28"/>
    </row>
    <row r="44" spans="1:10" ht="15">
      <c r="A44" s="219"/>
      <c r="B44" s="219"/>
      <c r="C44" s="229"/>
      <c r="D44" s="63" t="s">
        <v>38</v>
      </c>
      <c r="E44" s="28"/>
      <c r="F44" s="28"/>
      <c r="G44" s="28"/>
    </row>
    <row r="45" spans="1:10" ht="14.25">
      <c r="A45" s="217" t="s">
        <v>131</v>
      </c>
      <c r="B45" s="217" t="s">
        <v>161</v>
      </c>
      <c r="C45" s="229" t="s">
        <v>168</v>
      </c>
      <c r="D45" s="65" t="s">
        <v>23</v>
      </c>
      <c r="E45" s="28">
        <f>E46+E49+E50+E51+E52</f>
        <v>1560325.6</v>
      </c>
      <c r="F45" s="28">
        <f>F46+F49+F50+F51+F52</f>
        <v>1774189.15</v>
      </c>
      <c r="G45" s="28">
        <f t="shared" si="0"/>
        <v>113.7063411636648</v>
      </c>
      <c r="I45" s="1">
        <v>1774189.15</v>
      </c>
      <c r="J45" s="146">
        <f>I45-F45</f>
        <v>0</v>
      </c>
    </row>
    <row r="46" spans="1:10" ht="15">
      <c r="A46" s="218"/>
      <c r="B46" s="218"/>
      <c r="C46" s="229"/>
      <c r="D46" s="63" t="s">
        <v>32</v>
      </c>
      <c r="E46" s="28">
        <f>'форма 1'!L97</f>
        <v>1545320.1</v>
      </c>
      <c r="F46" s="28">
        <f>'форма 1'!N97</f>
        <v>1759183.65</v>
      </c>
      <c r="G46" s="28">
        <f t="shared" si="0"/>
        <v>113.8394336552019</v>
      </c>
      <c r="I46" s="1">
        <v>1759183.65</v>
      </c>
      <c r="J46" s="146">
        <f>I46-F46</f>
        <v>0</v>
      </c>
    </row>
    <row r="47" spans="1:10" ht="15">
      <c r="A47" s="218"/>
      <c r="B47" s="218"/>
      <c r="C47" s="229"/>
      <c r="D47" s="63" t="s">
        <v>33</v>
      </c>
      <c r="E47" s="28">
        <f>'форма 1'!L113+'форма 1'!L115+'форма 1'!L117+'форма 1'!L119+'форма 1'!L121+'форма 1'!L123+'форма 1'!L125</f>
        <v>0</v>
      </c>
      <c r="F47" s="28">
        <f>'форма 1'!N113+'форма 1'!N115+'форма 1'!N117+'форма 1'!N119+'форма 1'!N121+'форма 1'!N123+'форма 1'!N125-1</f>
        <v>24823.160000000003</v>
      </c>
      <c r="G47" s="28"/>
      <c r="I47" s="1">
        <v>24823.199999999997</v>
      </c>
      <c r="J47" s="146">
        <f>I47-F47</f>
        <v>3.9999999993597157E-2</v>
      </c>
    </row>
    <row r="48" spans="1:10" ht="15">
      <c r="A48" s="218"/>
      <c r="B48" s="218"/>
      <c r="C48" s="229"/>
      <c r="D48" s="63" t="s">
        <v>34</v>
      </c>
      <c r="E48" s="28"/>
      <c r="F48" s="28"/>
      <c r="G48" s="28"/>
    </row>
    <row r="49" spans="1:7" ht="30">
      <c r="A49" s="218"/>
      <c r="B49" s="218"/>
      <c r="C49" s="229"/>
      <c r="D49" s="63" t="s">
        <v>35</v>
      </c>
      <c r="E49" s="28"/>
      <c r="F49" s="28"/>
      <c r="G49" s="28"/>
    </row>
    <row r="50" spans="1:7" ht="30">
      <c r="A50" s="218"/>
      <c r="B50" s="218"/>
      <c r="C50" s="229"/>
      <c r="D50" s="63" t="s">
        <v>36</v>
      </c>
      <c r="E50" s="28"/>
      <c r="F50" s="28"/>
      <c r="G50" s="28"/>
    </row>
    <row r="51" spans="1:7" ht="30">
      <c r="A51" s="218"/>
      <c r="B51" s="218"/>
      <c r="C51" s="229"/>
      <c r="D51" s="63" t="s">
        <v>37</v>
      </c>
      <c r="E51" s="28">
        <v>847.1</v>
      </c>
      <c r="F51" s="28">
        <v>847.1</v>
      </c>
      <c r="G51" s="28"/>
    </row>
    <row r="52" spans="1:7" ht="15">
      <c r="A52" s="219"/>
      <c r="B52" s="219"/>
      <c r="C52" s="229"/>
      <c r="D52" s="63" t="s">
        <v>38</v>
      </c>
      <c r="E52" s="28">
        <f>'форма 1'!M130</f>
        <v>14158.4</v>
      </c>
      <c r="F52" s="28">
        <f>'форма 1'!N130</f>
        <v>14158.4</v>
      </c>
      <c r="G52" s="28">
        <f t="shared" si="0"/>
        <v>100</v>
      </c>
    </row>
    <row r="53" spans="1:7" ht="15">
      <c r="A53" s="217" t="s">
        <v>131</v>
      </c>
      <c r="B53" s="217" t="s">
        <v>601</v>
      </c>
      <c r="C53" s="229" t="s">
        <v>169</v>
      </c>
      <c r="D53" s="63" t="s">
        <v>23</v>
      </c>
      <c r="E53" s="28">
        <f>E54+E57+E58+E59+E60</f>
        <v>329658.7</v>
      </c>
      <c r="F53" s="28">
        <f>F54+F57+F58+F59+F60</f>
        <v>367467.80000000005</v>
      </c>
      <c r="G53" s="28">
        <f t="shared" si="0"/>
        <v>111.46916492724144</v>
      </c>
    </row>
    <row r="54" spans="1:7" ht="15">
      <c r="A54" s="218"/>
      <c r="B54" s="218"/>
      <c r="C54" s="229"/>
      <c r="D54" s="63" t="s">
        <v>32</v>
      </c>
      <c r="E54" s="28">
        <f>'форма 1'!L133</f>
        <v>329658.7</v>
      </c>
      <c r="F54" s="28">
        <f>'форма 1'!N133</f>
        <v>367467.80000000005</v>
      </c>
      <c r="G54" s="28">
        <f t="shared" si="0"/>
        <v>111.46916492724144</v>
      </c>
    </row>
    <row r="55" spans="1:7" ht="15">
      <c r="A55" s="218"/>
      <c r="B55" s="218"/>
      <c r="C55" s="229"/>
      <c r="D55" s="63" t="s">
        <v>33</v>
      </c>
      <c r="E55" s="28"/>
      <c r="F55" s="28"/>
      <c r="G55" s="28"/>
    </row>
    <row r="56" spans="1:7" ht="15">
      <c r="A56" s="218"/>
      <c r="B56" s="218"/>
      <c r="C56" s="229"/>
      <c r="D56" s="63" t="s">
        <v>34</v>
      </c>
      <c r="E56" s="28"/>
      <c r="F56" s="28"/>
      <c r="G56" s="28"/>
    </row>
    <row r="57" spans="1:7" ht="30">
      <c r="A57" s="218"/>
      <c r="B57" s="218"/>
      <c r="C57" s="229"/>
      <c r="D57" s="63" t="s">
        <v>35</v>
      </c>
      <c r="E57" s="28"/>
      <c r="F57" s="28"/>
      <c r="G57" s="28"/>
    </row>
    <row r="58" spans="1:7" ht="30">
      <c r="A58" s="218"/>
      <c r="B58" s="218"/>
      <c r="C58" s="229"/>
      <c r="D58" s="63" t="s">
        <v>36</v>
      </c>
      <c r="E58" s="28"/>
      <c r="F58" s="28"/>
      <c r="G58" s="28"/>
    </row>
    <row r="59" spans="1:7" ht="30">
      <c r="A59" s="218"/>
      <c r="B59" s="218"/>
      <c r="C59" s="229"/>
      <c r="D59" s="63" t="s">
        <v>37</v>
      </c>
      <c r="E59" s="28"/>
      <c r="F59" s="28"/>
      <c r="G59" s="28"/>
    </row>
    <row r="60" spans="1:7" ht="15">
      <c r="A60" s="219"/>
      <c r="B60" s="219"/>
      <c r="C60" s="229"/>
      <c r="D60" s="63" t="s">
        <v>38</v>
      </c>
      <c r="E60" s="64"/>
      <c r="F60" s="28"/>
      <c r="G60" s="28"/>
    </row>
    <row r="61" spans="1:7">
      <c r="A61" s="26"/>
      <c r="B61" s="26"/>
      <c r="C61" s="27"/>
      <c r="D61" s="35"/>
      <c r="E61" s="36"/>
      <c r="F61" s="36"/>
      <c r="G61" s="36"/>
    </row>
    <row r="62" spans="1:7">
      <c r="A62" s="10"/>
    </row>
    <row r="63" spans="1:7">
      <c r="A63" s="220" t="s">
        <v>110</v>
      </c>
      <c r="B63" s="220"/>
      <c r="C63" s="220"/>
      <c r="D63" s="220"/>
      <c r="E63" s="220"/>
      <c r="F63" s="220"/>
      <c r="G63" s="220"/>
    </row>
  </sheetData>
  <mergeCells count="27">
    <mergeCell ref="A63:G63"/>
    <mergeCell ref="A21:A28"/>
    <mergeCell ref="B21:B28"/>
    <mergeCell ref="C21:C28"/>
    <mergeCell ref="A17:G17"/>
    <mergeCell ref="A19:B19"/>
    <mergeCell ref="C19:C20"/>
    <mergeCell ref="D19:D20"/>
    <mergeCell ref="E19:F19"/>
    <mergeCell ref="G19:G20"/>
    <mergeCell ref="C29:C36"/>
    <mergeCell ref="C37:C44"/>
    <mergeCell ref="C45:C52"/>
    <mergeCell ref="C53:C60"/>
    <mergeCell ref="B53:B60"/>
    <mergeCell ref="A53:A60"/>
    <mergeCell ref="A9:G9"/>
    <mergeCell ref="A10:G10"/>
    <mergeCell ref="A14:G14"/>
    <mergeCell ref="A11:G11"/>
    <mergeCell ref="A13:G13"/>
    <mergeCell ref="B29:B36"/>
    <mergeCell ref="A29:A36"/>
    <mergeCell ref="A45:A52"/>
    <mergeCell ref="B45:B52"/>
    <mergeCell ref="B37:B44"/>
    <mergeCell ref="A37:A44"/>
  </mergeCells>
  <pageMargins left="0.55118110236220474" right="0.19685039370078741" top="0.55118110236220474" bottom="0.27559055118110237" header="0.47244094488188981" footer="0.31496062992125984"/>
  <pageSetup paperSize="9" scale="69" fitToHeight="2" orientation="landscape" horizontalDpi="180" verticalDpi="180" r:id="rId1"/>
</worksheet>
</file>

<file path=xl/worksheets/sheet3.xml><?xml version="1.0" encoding="utf-8"?>
<worksheet xmlns="http://schemas.openxmlformats.org/spreadsheetml/2006/main" xmlns:r="http://schemas.openxmlformats.org/officeDocument/2006/relationships">
  <sheetPr>
    <pageSetUpPr fitToPage="1"/>
  </sheetPr>
  <dimension ref="A1:N145"/>
  <sheetViews>
    <sheetView topLeftCell="A138" zoomScale="90" zoomScaleNormal="90" workbookViewId="0">
      <selection activeCell="I147" sqref="I147"/>
    </sheetView>
  </sheetViews>
  <sheetFormatPr defaultColWidth="8.7109375" defaultRowHeight="12.75"/>
  <cols>
    <col min="1" max="4" width="5.5703125" style="17" customWidth="1"/>
    <col min="5" max="5" width="45.42578125" style="17" customWidth="1"/>
    <col min="6" max="6" width="28" style="39" customWidth="1"/>
    <col min="7" max="7" width="15" style="17" customWidth="1"/>
    <col min="8" max="8" width="39.140625" style="17" customWidth="1"/>
    <col min="9" max="9" width="63" style="40" customWidth="1"/>
    <col min="10" max="10" width="21.28515625" style="18" customWidth="1"/>
    <col min="11" max="11" width="7.28515625" style="17" customWidth="1"/>
    <col min="12" max="12" width="7.28515625" style="44" customWidth="1"/>
    <col min="13" max="16384" width="8.7109375" style="17"/>
  </cols>
  <sheetData>
    <row r="1" spans="1:14" ht="15.75">
      <c r="I1" s="82" t="s">
        <v>126</v>
      </c>
    </row>
    <row r="2" spans="1:14" ht="15.75">
      <c r="I2" s="82" t="s">
        <v>127</v>
      </c>
    </row>
    <row r="3" spans="1:14" ht="15.75">
      <c r="I3" s="82" t="s">
        <v>128</v>
      </c>
    </row>
    <row r="4" spans="1:14" ht="15.75">
      <c r="I4" s="82" t="s">
        <v>129</v>
      </c>
    </row>
    <row r="5" spans="1:14" ht="15.75">
      <c r="I5" s="82" t="s">
        <v>202</v>
      </c>
    </row>
    <row r="7" spans="1:14">
      <c r="J7" s="19" t="s">
        <v>39</v>
      </c>
    </row>
    <row r="8" spans="1:14">
      <c r="A8" s="20"/>
    </row>
    <row r="9" spans="1:14">
      <c r="A9" s="230" t="s">
        <v>40</v>
      </c>
      <c r="B9" s="230"/>
      <c r="C9" s="230"/>
      <c r="D9" s="230"/>
      <c r="E9" s="230"/>
      <c r="F9" s="230"/>
      <c r="G9" s="230"/>
      <c r="H9" s="230"/>
      <c r="I9" s="230"/>
      <c r="J9" s="230"/>
      <c r="K9" s="40"/>
    </row>
    <row r="10" spans="1:14">
      <c r="A10" s="189" t="s">
        <v>434</v>
      </c>
      <c r="B10" s="189"/>
      <c r="C10" s="189"/>
      <c r="D10" s="189"/>
      <c r="E10" s="189"/>
      <c r="F10" s="189"/>
      <c r="G10" s="189"/>
      <c r="H10" s="189"/>
      <c r="I10" s="189"/>
      <c r="J10" s="189"/>
      <c r="K10" s="21"/>
      <c r="M10" s="21"/>
      <c r="N10" s="21"/>
    </row>
    <row r="11" spans="1:14">
      <c r="E11" s="22"/>
      <c r="F11" s="41"/>
    </row>
    <row r="12" spans="1:14">
      <c r="A12" s="21" t="s">
        <v>153</v>
      </c>
      <c r="B12" s="21"/>
      <c r="C12" s="21"/>
      <c r="D12" s="21"/>
      <c r="E12" s="21"/>
      <c r="G12" s="21"/>
      <c r="H12" s="21"/>
      <c r="K12" s="21"/>
      <c r="M12" s="21"/>
      <c r="N12" s="21"/>
    </row>
    <row r="13" spans="1:14">
      <c r="A13" s="21" t="s">
        <v>84</v>
      </c>
      <c r="B13" s="21"/>
      <c r="C13" s="21"/>
      <c r="D13" s="21"/>
      <c r="E13" s="21"/>
      <c r="G13" s="21"/>
      <c r="H13" s="21"/>
      <c r="K13" s="21"/>
      <c r="M13" s="21"/>
      <c r="N13" s="21"/>
    </row>
    <row r="14" spans="1:14">
      <c r="A14" s="17" t="s">
        <v>78</v>
      </c>
      <c r="E14" s="22"/>
      <c r="F14" s="41"/>
      <c r="J14" s="21"/>
    </row>
    <row r="15" spans="1:14">
      <c r="E15" s="22"/>
      <c r="F15" s="41"/>
    </row>
    <row r="16" spans="1:14">
      <c r="A16" s="21" t="s">
        <v>151</v>
      </c>
      <c r="B16" s="21"/>
      <c r="C16" s="21"/>
      <c r="D16" s="21"/>
      <c r="E16" s="21"/>
      <c r="G16" s="21"/>
      <c r="H16" s="21"/>
      <c r="K16" s="21"/>
      <c r="M16" s="21"/>
      <c r="N16" s="21"/>
    </row>
    <row r="17" spans="1:11">
      <c r="A17" s="20"/>
    </row>
    <row r="18" spans="1:11" ht="57.75" customHeight="1">
      <c r="A18" s="201" t="s">
        <v>3</v>
      </c>
      <c r="B18" s="201"/>
      <c r="C18" s="201"/>
      <c r="D18" s="201"/>
      <c r="E18" s="201" t="s">
        <v>41</v>
      </c>
      <c r="F18" s="231" t="s">
        <v>42</v>
      </c>
      <c r="G18" s="201" t="s">
        <v>117</v>
      </c>
      <c r="H18" s="201" t="s">
        <v>118</v>
      </c>
      <c r="I18" s="203" t="s">
        <v>43</v>
      </c>
      <c r="J18" s="201" t="s">
        <v>44</v>
      </c>
    </row>
    <row r="19" spans="1:11">
      <c r="A19" s="42" t="s">
        <v>9</v>
      </c>
      <c r="B19" s="42" t="s">
        <v>10</v>
      </c>
      <c r="C19" s="42" t="s">
        <v>11</v>
      </c>
      <c r="D19" s="104" t="s">
        <v>12</v>
      </c>
      <c r="E19" s="201"/>
      <c r="F19" s="231"/>
      <c r="G19" s="201"/>
      <c r="H19" s="201"/>
      <c r="I19" s="203"/>
      <c r="J19" s="201"/>
    </row>
    <row r="20" spans="1:11">
      <c r="A20" s="233" t="s">
        <v>131</v>
      </c>
      <c r="B20" s="234" t="s">
        <v>80</v>
      </c>
      <c r="C20" s="234"/>
      <c r="D20" s="208"/>
      <c r="E20" s="237" t="s">
        <v>119</v>
      </c>
      <c r="F20" s="232"/>
      <c r="G20" s="238"/>
      <c r="H20" s="238"/>
      <c r="I20" s="232"/>
      <c r="J20" s="190"/>
    </row>
    <row r="21" spans="1:11">
      <c r="A21" s="233"/>
      <c r="B21" s="234"/>
      <c r="C21" s="234"/>
      <c r="D21" s="208"/>
      <c r="E21" s="237"/>
      <c r="F21" s="232"/>
      <c r="G21" s="239"/>
      <c r="H21" s="239"/>
      <c r="I21" s="232"/>
      <c r="J21" s="191"/>
    </row>
    <row r="22" spans="1:11" ht="36">
      <c r="A22" s="119" t="s">
        <v>131</v>
      </c>
      <c r="B22" s="119" t="s">
        <v>80</v>
      </c>
      <c r="C22" s="119" t="s">
        <v>80</v>
      </c>
      <c r="D22" s="119"/>
      <c r="E22" s="68" t="s">
        <v>232</v>
      </c>
      <c r="F22" s="69"/>
      <c r="G22" s="67" t="s">
        <v>120</v>
      </c>
      <c r="H22" s="67"/>
      <c r="I22" s="69"/>
      <c r="J22" s="85"/>
      <c r="K22" s="17">
        <v>1</v>
      </c>
    </row>
    <row r="23" spans="1:11" ht="48">
      <c r="A23" s="120" t="s">
        <v>131</v>
      </c>
      <c r="B23" s="120" t="s">
        <v>80</v>
      </c>
      <c r="C23" s="120" t="s">
        <v>80</v>
      </c>
      <c r="D23" s="119" t="s">
        <v>80</v>
      </c>
      <c r="E23" s="68" t="s">
        <v>233</v>
      </c>
      <c r="F23" s="68" t="s">
        <v>234</v>
      </c>
      <c r="G23" s="67" t="s">
        <v>120</v>
      </c>
      <c r="H23" s="68" t="s">
        <v>235</v>
      </c>
      <c r="I23" s="91" t="s">
        <v>435</v>
      </c>
      <c r="J23" s="85"/>
    </row>
    <row r="24" spans="1:11" ht="48">
      <c r="A24" s="120" t="s">
        <v>131</v>
      </c>
      <c r="B24" s="120" t="s">
        <v>80</v>
      </c>
      <c r="C24" s="120" t="s">
        <v>80</v>
      </c>
      <c r="D24" s="119" t="s">
        <v>81</v>
      </c>
      <c r="E24" s="68" t="s">
        <v>236</v>
      </c>
      <c r="F24" s="68" t="s">
        <v>234</v>
      </c>
      <c r="G24" s="67" t="s">
        <v>120</v>
      </c>
      <c r="H24" s="70" t="s">
        <v>237</v>
      </c>
      <c r="I24" s="70" t="s">
        <v>436</v>
      </c>
      <c r="J24" s="91" t="s">
        <v>193</v>
      </c>
    </row>
    <row r="25" spans="1:11" ht="48">
      <c r="A25" s="120" t="s">
        <v>131</v>
      </c>
      <c r="B25" s="120" t="s">
        <v>80</v>
      </c>
      <c r="C25" s="120" t="s">
        <v>80</v>
      </c>
      <c r="D25" s="119" t="s">
        <v>82</v>
      </c>
      <c r="E25" s="68" t="s">
        <v>238</v>
      </c>
      <c r="F25" s="68" t="s">
        <v>234</v>
      </c>
      <c r="G25" s="67" t="s">
        <v>120</v>
      </c>
      <c r="H25" s="70" t="s">
        <v>239</v>
      </c>
      <c r="I25" s="70" t="s">
        <v>437</v>
      </c>
      <c r="J25" s="85"/>
    </row>
    <row r="26" spans="1:11" ht="84">
      <c r="A26" s="120" t="s">
        <v>131</v>
      </c>
      <c r="B26" s="120" t="s">
        <v>80</v>
      </c>
      <c r="C26" s="120" t="s">
        <v>80</v>
      </c>
      <c r="D26" s="119" t="s">
        <v>83</v>
      </c>
      <c r="E26" s="68" t="s">
        <v>240</v>
      </c>
      <c r="F26" s="69" t="s">
        <v>241</v>
      </c>
      <c r="G26" s="67" t="s">
        <v>120</v>
      </c>
      <c r="H26" s="70" t="s">
        <v>242</v>
      </c>
      <c r="I26" s="70" t="s">
        <v>438</v>
      </c>
      <c r="J26" s="85"/>
    </row>
    <row r="27" spans="1:11" ht="84">
      <c r="A27" s="120" t="s">
        <v>131</v>
      </c>
      <c r="B27" s="120" t="s">
        <v>80</v>
      </c>
      <c r="C27" s="120" t="s">
        <v>80</v>
      </c>
      <c r="D27" s="119" t="s">
        <v>90</v>
      </c>
      <c r="E27" s="68" t="s">
        <v>243</v>
      </c>
      <c r="F27" s="69" t="s">
        <v>241</v>
      </c>
      <c r="G27" s="67" t="s">
        <v>120</v>
      </c>
      <c r="H27" s="70" t="s">
        <v>244</v>
      </c>
      <c r="I27" s="74" t="s">
        <v>439</v>
      </c>
      <c r="J27" s="85"/>
    </row>
    <row r="28" spans="1:11" ht="84">
      <c r="A28" s="120" t="s">
        <v>131</v>
      </c>
      <c r="B28" s="120" t="s">
        <v>80</v>
      </c>
      <c r="C28" s="120" t="s">
        <v>80</v>
      </c>
      <c r="D28" s="119" t="s">
        <v>89</v>
      </c>
      <c r="E28" s="68" t="s">
        <v>245</v>
      </c>
      <c r="F28" s="69" t="s">
        <v>241</v>
      </c>
      <c r="G28" s="67" t="s">
        <v>120</v>
      </c>
      <c r="H28" s="70" t="s">
        <v>246</v>
      </c>
      <c r="I28" s="70" t="s">
        <v>440</v>
      </c>
      <c r="J28" s="85"/>
    </row>
    <row r="29" spans="1:11" ht="48">
      <c r="A29" s="120" t="s">
        <v>131</v>
      </c>
      <c r="B29" s="120" t="s">
        <v>80</v>
      </c>
      <c r="C29" s="120" t="s">
        <v>80</v>
      </c>
      <c r="D29" s="119" t="s">
        <v>79</v>
      </c>
      <c r="E29" s="68" t="s">
        <v>247</v>
      </c>
      <c r="F29" s="68" t="s">
        <v>234</v>
      </c>
      <c r="G29" s="67" t="s">
        <v>120</v>
      </c>
      <c r="H29" s="70" t="s">
        <v>248</v>
      </c>
      <c r="I29" s="93" t="s">
        <v>190</v>
      </c>
      <c r="J29" s="85"/>
    </row>
    <row r="30" spans="1:11" ht="84">
      <c r="A30" s="120" t="s">
        <v>131</v>
      </c>
      <c r="B30" s="120" t="s">
        <v>80</v>
      </c>
      <c r="C30" s="120" t="s">
        <v>80</v>
      </c>
      <c r="D30" s="119" t="s">
        <v>91</v>
      </c>
      <c r="E30" s="68" t="s">
        <v>249</v>
      </c>
      <c r="F30" s="69" t="s">
        <v>241</v>
      </c>
      <c r="G30" s="67" t="s">
        <v>120</v>
      </c>
      <c r="H30" s="70" t="s">
        <v>250</v>
      </c>
      <c r="I30" s="70" t="s">
        <v>441</v>
      </c>
      <c r="J30" s="85"/>
    </row>
    <row r="31" spans="1:11" ht="84">
      <c r="A31" s="120" t="s">
        <v>131</v>
      </c>
      <c r="B31" s="120" t="s">
        <v>80</v>
      </c>
      <c r="C31" s="120" t="s">
        <v>80</v>
      </c>
      <c r="D31" s="119" t="s">
        <v>92</v>
      </c>
      <c r="E31" s="68" t="s">
        <v>251</v>
      </c>
      <c r="F31" s="69" t="s">
        <v>252</v>
      </c>
      <c r="G31" s="67" t="s">
        <v>120</v>
      </c>
      <c r="H31" s="70" t="s">
        <v>170</v>
      </c>
      <c r="I31" s="93" t="s">
        <v>442</v>
      </c>
      <c r="J31" s="85"/>
    </row>
    <row r="32" spans="1:11" ht="60">
      <c r="A32" s="120" t="s">
        <v>131</v>
      </c>
      <c r="B32" s="120" t="s">
        <v>80</v>
      </c>
      <c r="C32" s="120" t="s">
        <v>80</v>
      </c>
      <c r="D32" s="119" t="s">
        <v>100</v>
      </c>
      <c r="E32" s="68" t="s">
        <v>253</v>
      </c>
      <c r="F32" s="68" t="s">
        <v>254</v>
      </c>
      <c r="G32" s="67" t="s">
        <v>120</v>
      </c>
      <c r="H32" s="70" t="s">
        <v>255</v>
      </c>
      <c r="I32" s="102" t="s">
        <v>443</v>
      </c>
      <c r="J32" s="85"/>
    </row>
    <row r="33" spans="1:11" ht="48">
      <c r="A33" s="120" t="s">
        <v>131</v>
      </c>
      <c r="B33" s="120" t="s">
        <v>80</v>
      </c>
      <c r="C33" s="120" t="s">
        <v>80</v>
      </c>
      <c r="D33" s="119" t="s">
        <v>180</v>
      </c>
      <c r="E33" s="68" t="s">
        <v>256</v>
      </c>
      <c r="F33" s="68" t="s">
        <v>254</v>
      </c>
      <c r="G33" s="67" t="s">
        <v>120</v>
      </c>
      <c r="H33" s="70" t="s">
        <v>257</v>
      </c>
      <c r="I33" s="102" t="s">
        <v>444</v>
      </c>
      <c r="J33" s="85"/>
    </row>
    <row r="34" spans="1:11" ht="60">
      <c r="A34" s="120" t="s">
        <v>131</v>
      </c>
      <c r="B34" s="120" t="s">
        <v>80</v>
      </c>
      <c r="C34" s="120" t="s">
        <v>80</v>
      </c>
      <c r="D34" s="119" t="s">
        <v>104</v>
      </c>
      <c r="E34" s="68" t="s">
        <v>258</v>
      </c>
      <c r="F34" s="68" t="s">
        <v>254</v>
      </c>
      <c r="G34" s="67" t="s">
        <v>120</v>
      </c>
      <c r="H34" s="70" t="s">
        <v>259</v>
      </c>
      <c r="I34" s="102" t="s">
        <v>445</v>
      </c>
      <c r="J34" s="85"/>
    </row>
    <row r="35" spans="1:11" ht="48">
      <c r="A35" s="120" t="s">
        <v>131</v>
      </c>
      <c r="B35" s="120" t="s">
        <v>80</v>
      </c>
      <c r="C35" s="120" t="s">
        <v>80</v>
      </c>
      <c r="D35" s="119" t="s">
        <v>105</v>
      </c>
      <c r="E35" s="68" t="s">
        <v>260</v>
      </c>
      <c r="F35" s="68" t="s">
        <v>254</v>
      </c>
      <c r="G35" s="67" t="s">
        <v>120</v>
      </c>
      <c r="H35" s="70" t="s">
        <v>261</v>
      </c>
      <c r="I35" s="102" t="s">
        <v>446</v>
      </c>
      <c r="J35" s="85"/>
    </row>
    <row r="36" spans="1:11" ht="60">
      <c r="A36" s="120" t="s">
        <v>131</v>
      </c>
      <c r="B36" s="120" t="s">
        <v>80</v>
      </c>
      <c r="C36" s="120" t="s">
        <v>80</v>
      </c>
      <c r="D36" s="119" t="s">
        <v>106</v>
      </c>
      <c r="E36" s="68" t="s">
        <v>262</v>
      </c>
      <c r="F36" s="68" t="s">
        <v>263</v>
      </c>
      <c r="G36" s="67" t="s">
        <v>120</v>
      </c>
      <c r="H36" s="70" t="s">
        <v>178</v>
      </c>
      <c r="I36" s="70" t="s">
        <v>626</v>
      </c>
      <c r="J36" s="85"/>
    </row>
    <row r="37" spans="1:11" ht="132">
      <c r="A37" s="120" t="s">
        <v>131</v>
      </c>
      <c r="B37" s="120" t="s">
        <v>80</v>
      </c>
      <c r="C37" s="120" t="s">
        <v>80</v>
      </c>
      <c r="D37" s="119" t="s">
        <v>107</v>
      </c>
      <c r="E37" s="68" t="s">
        <v>264</v>
      </c>
      <c r="F37" s="69" t="s">
        <v>241</v>
      </c>
      <c r="G37" s="67" t="s">
        <v>120</v>
      </c>
      <c r="H37" s="70" t="s">
        <v>265</v>
      </c>
      <c r="I37" s="149" t="s">
        <v>627</v>
      </c>
      <c r="J37" s="85"/>
    </row>
    <row r="38" spans="1:11" ht="96">
      <c r="A38" s="120" t="s">
        <v>131</v>
      </c>
      <c r="B38" s="120" t="s">
        <v>80</v>
      </c>
      <c r="C38" s="120" t="s">
        <v>80</v>
      </c>
      <c r="D38" s="119" t="s">
        <v>186</v>
      </c>
      <c r="E38" s="68" t="s">
        <v>266</v>
      </c>
      <c r="F38" s="68" t="s">
        <v>254</v>
      </c>
      <c r="G38" s="67" t="s">
        <v>120</v>
      </c>
      <c r="H38" s="70" t="s">
        <v>267</v>
      </c>
      <c r="I38" s="70" t="s">
        <v>447</v>
      </c>
      <c r="J38" s="85"/>
    </row>
    <row r="39" spans="1:11" ht="48">
      <c r="A39" s="120" t="s">
        <v>131</v>
      </c>
      <c r="B39" s="120" t="s">
        <v>80</v>
      </c>
      <c r="C39" s="120" t="s">
        <v>80</v>
      </c>
      <c r="D39" s="119" t="s">
        <v>187</v>
      </c>
      <c r="E39" s="68" t="s">
        <v>268</v>
      </c>
      <c r="F39" s="68" t="s">
        <v>254</v>
      </c>
      <c r="G39" s="67" t="s">
        <v>120</v>
      </c>
      <c r="H39" s="70" t="s">
        <v>269</v>
      </c>
      <c r="I39" s="93" t="s">
        <v>448</v>
      </c>
      <c r="J39" s="85"/>
    </row>
    <row r="40" spans="1:11" ht="48">
      <c r="A40" s="120" t="s">
        <v>131</v>
      </c>
      <c r="B40" s="120" t="s">
        <v>80</v>
      </c>
      <c r="C40" s="120" t="s">
        <v>80</v>
      </c>
      <c r="D40" s="119" t="s">
        <v>270</v>
      </c>
      <c r="E40" s="68" t="s">
        <v>271</v>
      </c>
      <c r="F40" s="68" t="s">
        <v>254</v>
      </c>
      <c r="G40" s="67" t="s">
        <v>120</v>
      </c>
      <c r="H40" s="70" t="s">
        <v>171</v>
      </c>
      <c r="I40" s="102" t="s">
        <v>449</v>
      </c>
      <c r="J40" s="85"/>
    </row>
    <row r="41" spans="1:11" ht="60">
      <c r="A41" s="120" t="s">
        <v>131</v>
      </c>
      <c r="B41" s="120" t="s">
        <v>80</v>
      </c>
      <c r="C41" s="120" t="s">
        <v>80</v>
      </c>
      <c r="D41" s="119" t="s">
        <v>272</v>
      </c>
      <c r="E41" s="68" t="s">
        <v>273</v>
      </c>
      <c r="F41" s="68" t="s">
        <v>263</v>
      </c>
      <c r="G41" s="67" t="s">
        <v>120</v>
      </c>
      <c r="H41" s="70" t="s">
        <v>172</v>
      </c>
      <c r="I41" s="102" t="s">
        <v>189</v>
      </c>
      <c r="J41" s="85"/>
    </row>
    <row r="42" spans="1:11" ht="36">
      <c r="A42" s="120" t="s">
        <v>131</v>
      </c>
      <c r="B42" s="120" t="s">
        <v>80</v>
      </c>
      <c r="C42" s="120" t="s">
        <v>82</v>
      </c>
      <c r="D42" s="119"/>
      <c r="E42" s="68" t="s">
        <v>274</v>
      </c>
      <c r="F42" s="69"/>
      <c r="G42" s="67" t="s">
        <v>120</v>
      </c>
      <c r="H42" s="121"/>
      <c r="I42" s="84"/>
      <c r="J42" s="85"/>
      <c r="K42" s="17">
        <v>2</v>
      </c>
    </row>
    <row r="43" spans="1:11" ht="60">
      <c r="A43" s="120" t="s">
        <v>131</v>
      </c>
      <c r="B43" s="120" t="s">
        <v>80</v>
      </c>
      <c r="C43" s="120" t="s">
        <v>82</v>
      </c>
      <c r="D43" s="119" t="s">
        <v>80</v>
      </c>
      <c r="E43" s="68" t="s">
        <v>275</v>
      </c>
      <c r="F43" s="68" t="s">
        <v>263</v>
      </c>
      <c r="G43" s="67" t="s">
        <v>120</v>
      </c>
      <c r="H43" s="70" t="s">
        <v>276</v>
      </c>
      <c r="I43" s="101" t="s">
        <v>450</v>
      </c>
      <c r="J43" s="85"/>
    </row>
    <row r="44" spans="1:11" ht="48">
      <c r="A44" s="120" t="s">
        <v>131</v>
      </c>
      <c r="B44" s="120" t="s">
        <v>80</v>
      </c>
      <c r="C44" s="120" t="s">
        <v>83</v>
      </c>
      <c r="D44" s="119"/>
      <c r="E44" s="68" t="s">
        <v>277</v>
      </c>
      <c r="F44" s="69"/>
      <c r="G44" s="67" t="s">
        <v>120</v>
      </c>
      <c r="H44" s="121"/>
      <c r="I44" s="84"/>
      <c r="J44" s="85"/>
      <c r="K44" s="17">
        <v>3</v>
      </c>
    </row>
    <row r="45" spans="1:11" ht="84">
      <c r="A45" s="120" t="s">
        <v>131</v>
      </c>
      <c r="B45" s="120" t="s">
        <v>80</v>
      </c>
      <c r="C45" s="120" t="s">
        <v>83</v>
      </c>
      <c r="D45" s="119" t="s">
        <v>80</v>
      </c>
      <c r="E45" s="68" t="s">
        <v>278</v>
      </c>
      <c r="F45" s="68" t="s">
        <v>279</v>
      </c>
      <c r="G45" s="67" t="s">
        <v>120</v>
      </c>
      <c r="H45" s="70" t="s">
        <v>173</v>
      </c>
      <c r="I45" s="102" t="s">
        <v>451</v>
      </c>
      <c r="J45" s="85"/>
    </row>
    <row r="46" spans="1:11" ht="36">
      <c r="A46" s="120" t="s">
        <v>131</v>
      </c>
      <c r="B46" s="120" t="s">
        <v>80</v>
      </c>
      <c r="C46" s="120" t="s">
        <v>90</v>
      </c>
      <c r="D46" s="119"/>
      <c r="E46" s="68" t="s">
        <v>280</v>
      </c>
      <c r="F46" s="69"/>
      <c r="G46" s="67" t="s">
        <v>120</v>
      </c>
      <c r="H46" s="121"/>
      <c r="I46" s="84"/>
      <c r="J46" s="85"/>
      <c r="K46" s="17">
        <v>4</v>
      </c>
    </row>
    <row r="47" spans="1:11" ht="60">
      <c r="A47" s="120" t="s">
        <v>131</v>
      </c>
      <c r="B47" s="120" t="s">
        <v>80</v>
      </c>
      <c r="C47" s="120" t="s">
        <v>90</v>
      </c>
      <c r="D47" s="119" t="s">
        <v>80</v>
      </c>
      <c r="E47" s="68" t="s">
        <v>281</v>
      </c>
      <c r="F47" s="69"/>
      <c r="G47" s="67" t="s">
        <v>120</v>
      </c>
      <c r="H47" s="70" t="s">
        <v>282</v>
      </c>
      <c r="I47" s="70" t="s">
        <v>452</v>
      </c>
      <c r="J47" s="85"/>
    </row>
    <row r="48" spans="1:11" ht="60">
      <c r="A48" s="120" t="s">
        <v>131</v>
      </c>
      <c r="B48" s="120" t="s">
        <v>80</v>
      </c>
      <c r="C48" s="120" t="s">
        <v>89</v>
      </c>
      <c r="D48" s="119"/>
      <c r="E48" s="68" t="s">
        <v>85</v>
      </c>
      <c r="F48" s="69"/>
      <c r="G48" s="67" t="s">
        <v>120</v>
      </c>
      <c r="H48" s="70" t="s">
        <v>174</v>
      </c>
      <c r="I48" s="70" t="s">
        <v>174</v>
      </c>
      <c r="J48" s="85"/>
      <c r="K48" s="17">
        <v>5</v>
      </c>
    </row>
    <row r="49" spans="1:11" ht="84">
      <c r="A49" s="120" t="s">
        <v>131</v>
      </c>
      <c r="B49" s="120" t="s">
        <v>80</v>
      </c>
      <c r="C49" s="120" t="s">
        <v>89</v>
      </c>
      <c r="D49" s="119" t="s">
        <v>80</v>
      </c>
      <c r="E49" s="68" t="s">
        <v>283</v>
      </c>
      <c r="F49" s="68" t="s">
        <v>284</v>
      </c>
      <c r="G49" s="67" t="s">
        <v>120</v>
      </c>
      <c r="H49" s="70" t="s">
        <v>285</v>
      </c>
      <c r="I49" s="70" t="s">
        <v>453</v>
      </c>
      <c r="J49" s="85"/>
    </row>
    <row r="50" spans="1:11" ht="84">
      <c r="A50" s="120" t="s">
        <v>131</v>
      </c>
      <c r="B50" s="120" t="s">
        <v>80</v>
      </c>
      <c r="C50" s="120" t="s">
        <v>89</v>
      </c>
      <c r="D50" s="119" t="s">
        <v>81</v>
      </c>
      <c r="E50" s="68" t="s">
        <v>286</v>
      </c>
      <c r="F50" s="68" t="s">
        <v>284</v>
      </c>
      <c r="G50" s="67" t="s">
        <v>120</v>
      </c>
      <c r="H50" s="70" t="s">
        <v>285</v>
      </c>
      <c r="I50" s="70" t="s">
        <v>453</v>
      </c>
      <c r="J50" s="85"/>
    </row>
    <row r="51" spans="1:11" ht="84">
      <c r="A51" s="120" t="s">
        <v>131</v>
      </c>
      <c r="B51" s="120" t="s">
        <v>80</v>
      </c>
      <c r="C51" s="120" t="s">
        <v>89</v>
      </c>
      <c r="D51" s="119" t="s">
        <v>82</v>
      </c>
      <c r="E51" s="68" t="s">
        <v>287</v>
      </c>
      <c r="F51" s="68" t="s">
        <v>284</v>
      </c>
      <c r="G51" s="67" t="s">
        <v>120</v>
      </c>
      <c r="H51" s="70" t="s">
        <v>285</v>
      </c>
      <c r="I51" s="70" t="s">
        <v>453</v>
      </c>
      <c r="J51" s="85"/>
    </row>
    <row r="52" spans="1:11" ht="84">
      <c r="A52" s="120" t="s">
        <v>131</v>
      </c>
      <c r="B52" s="120" t="s">
        <v>80</v>
      </c>
      <c r="C52" s="120" t="s">
        <v>89</v>
      </c>
      <c r="D52" s="119" t="s">
        <v>83</v>
      </c>
      <c r="E52" s="68" t="s">
        <v>288</v>
      </c>
      <c r="F52" s="68" t="s">
        <v>284</v>
      </c>
      <c r="G52" s="67" t="s">
        <v>120</v>
      </c>
      <c r="H52" s="70" t="s">
        <v>285</v>
      </c>
      <c r="I52" s="70" t="s">
        <v>453</v>
      </c>
      <c r="J52" s="85"/>
    </row>
    <row r="53" spans="1:11" ht="84">
      <c r="A53" s="120" t="s">
        <v>131</v>
      </c>
      <c r="B53" s="120" t="s">
        <v>80</v>
      </c>
      <c r="C53" s="120" t="s">
        <v>89</v>
      </c>
      <c r="D53" s="119" t="s">
        <v>90</v>
      </c>
      <c r="E53" s="68" t="s">
        <v>289</v>
      </c>
      <c r="F53" s="68" t="s">
        <v>284</v>
      </c>
      <c r="G53" s="67" t="s">
        <v>120</v>
      </c>
      <c r="H53" s="70" t="s">
        <v>285</v>
      </c>
      <c r="I53" s="70" t="s">
        <v>453</v>
      </c>
      <c r="J53" s="85"/>
    </row>
    <row r="54" spans="1:11" ht="84">
      <c r="A54" s="120" t="s">
        <v>131</v>
      </c>
      <c r="B54" s="120" t="s">
        <v>80</v>
      </c>
      <c r="C54" s="120" t="s">
        <v>89</v>
      </c>
      <c r="D54" s="119" t="s">
        <v>89</v>
      </c>
      <c r="E54" s="68" t="s">
        <v>290</v>
      </c>
      <c r="F54" s="68" t="s">
        <v>284</v>
      </c>
      <c r="G54" s="67" t="s">
        <v>120</v>
      </c>
      <c r="H54" s="70" t="s">
        <v>285</v>
      </c>
      <c r="I54" s="70" t="s">
        <v>453</v>
      </c>
      <c r="J54" s="85"/>
    </row>
    <row r="55" spans="1:11" ht="84">
      <c r="A55" s="120" t="s">
        <v>131</v>
      </c>
      <c r="B55" s="120" t="s">
        <v>80</v>
      </c>
      <c r="C55" s="120" t="s">
        <v>89</v>
      </c>
      <c r="D55" s="119" t="s">
        <v>79</v>
      </c>
      <c r="E55" s="68" t="s">
        <v>291</v>
      </c>
      <c r="F55" s="68" t="s">
        <v>284</v>
      </c>
      <c r="G55" s="67" t="s">
        <v>120</v>
      </c>
      <c r="H55" s="70" t="s">
        <v>285</v>
      </c>
      <c r="I55" s="70" t="s">
        <v>453</v>
      </c>
      <c r="J55" s="85"/>
    </row>
    <row r="56" spans="1:11" ht="84">
      <c r="A56" s="120" t="s">
        <v>131</v>
      </c>
      <c r="B56" s="120" t="s">
        <v>80</v>
      </c>
      <c r="C56" s="120" t="s">
        <v>89</v>
      </c>
      <c r="D56" s="119" t="s">
        <v>91</v>
      </c>
      <c r="E56" s="68" t="s">
        <v>292</v>
      </c>
      <c r="F56" s="68" t="s">
        <v>284</v>
      </c>
      <c r="G56" s="67" t="s">
        <v>120</v>
      </c>
      <c r="H56" s="70" t="s">
        <v>285</v>
      </c>
      <c r="I56" s="70" t="s">
        <v>453</v>
      </c>
      <c r="J56" s="85"/>
    </row>
    <row r="57" spans="1:11" ht="84">
      <c r="A57" s="120" t="s">
        <v>131</v>
      </c>
      <c r="B57" s="120" t="s">
        <v>80</v>
      </c>
      <c r="C57" s="120" t="s">
        <v>89</v>
      </c>
      <c r="D57" s="119" t="s">
        <v>92</v>
      </c>
      <c r="E57" s="68" t="s">
        <v>293</v>
      </c>
      <c r="F57" s="68" t="s">
        <v>284</v>
      </c>
      <c r="G57" s="67" t="s">
        <v>120</v>
      </c>
      <c r="H57" s="70" t="s">
        <v>285</v>
      </c>
      <c r="I57" s="70" t="s">
        <v>453</v>
      </c>
      <c r="J57" s="85"/>
    </row>
    <row r="58" spans="1:11" ht="84">
      <c r="A58" s="120" t="s">
        <v>131</v>
      </c>
      <c r="B58" s="120" t="s">
        <v>80</v>
      </c>
      <c r="C58" s="120" t="s">
        <v>89</v>
      </c>
      <c r="D58" s="119" t="s">
        <v>100</v>
      </c>
      <c r="E58" s="68" t="s">
        <v>294</v>
      </c>
      <c r="F58" s="68" t="s">
        <v>284</v>
      </c>
      <c r="G58" s="67" t="s">
        <v>120</v>
      </c>
      <c r="H58" s="70" t="s">
        <v>285</v>
      </c>
      <c r="I58" s="70" t="s">
        <v>453</v>
      </c>
      <c r="J58" s="85"/>
    </row>
    <row r="59" spans="1:11" ht="84">
      <c r="A59" s="120" t="s">
        <v>131</v>
      </c>
      <c r="B59" s="120" t="s">
        <v>80</v>
      </c>
      <c r="C59" s="120" t="s">
        <v>89</v>
      </c>
      <c r="D59" s="119" t="s">
        <v>180</v>
      </c>
      <c r="E59" s="68" t="s">
        <v>295</v>
      </c>
      <c r="F59" s="68" t="s">
        <v>284</v>
      </c>
      <c r="G59" s="67" t="s">
        <v>120</v>
      </c>
      <c r="H59" s="70" t="s">
        <v>285</v>
      </c>
      <c r="I59" s="70" t="s">
        <v>453</v>
      </c>
      <c r="J59" s="85"/>
    </row>
    <row r="60" spans="1:11" ht="48">
      <c r="A60" s="234" t="s">
        <v>131</v>
      </c>
      <c r="B60" s="234" t="s">
        <v>81</v>
      </c>
      <c r="C60" s="234"/>
      <c r="D60" s="208"/>
      <c r="E60" s="237" t="s">
        <v>159</v>
      </c>
      <c r="F60" s="72" t="s">
        <v>155</v>
      </c>
      <c r="G60" s="67"/>
      <c r="H60" s="66"/>
      <c r="I60" s="84"/>
      <c r="J60" s="85"/>
    </row>
    <row r="61" spans="1:11" ht="24">
      <c r="A61" s="234"/>
      <c r="B61" s="234"/>
      <c r="C61" s="234"/>
      <c r="D61" s="208"/>
      <c r="E61" s="237"/>
      <c r="F61" s="72" t="s">
        <v>156</v>
      </c>
      <c r="G61" s="67"/>
      <c r="H61" s="66"/>
      <c r="I61" s="84"/>
      <c r="J61" s="85"/>
    </row>
    <row r="62" spans="1:11">
      <c r="A62" s="120" t="s">
        <v>131</v>
      </c>
      <c r="B62" s="120" t="s">
        <v>81</v>
      </c>
      <c r="C62" s="120" t="s">
        <v>80</v>
      </c>
      <c r="D62" s="122"/>
      <c r="E62" s="68" t="s">
        <v>121</v>
      </c>
      <c r="F62" s="69"/>
      <c r="G62" s="67" t="s">
        <v>120</v>
      </c>
      <c r="H62" s="121"/>
      <c r="I62" s="84"/>
      <c r="J62" s="85"/>
      <c r="K62" s="17">
        <v>6</v>
      </c>
    </row>
    <row r="63" spans="1:11" ht="60">
      <c r="A63" s="120" t="s">
        <v>131</v>
      </c>
      <c r="B63" s="120" t="s">
        <v>81</v>
      </c>
      <c r="C63" s="120" t="s">
        <v>80</v>
      </c>
      <c r="D63" s="119" t="s">
        <v>80</v>
      </c>
      <c r="E63" s="68" t="s">
        <v>296</v>
      </c>
      <c r="F63" s="68" t="s">
        <v>297</v>
      </c>
      <c r="G63" s="67" t="s">
        <v>120</v>
      </c>
      <c r="H63" s="70" t="s">
        <v>298</v>
      </c>
      <c r="I63" s="74" t="s">
        <v>454</v>
      </c>
      <c r="J63" s="85"/>
    </row>
    <row r="64" spans="1:11" ht="48">
      <c r="A64" s="120" t="s">
        <v>131</v>
      </c>
      <c r="B64" s="120" t="s">
        <v>81</v>
      </c>
      <c r="C64" s="120" t="s">
        <v>80</v>
      </c>
      <c r="D64" s="119" t="s">
        <v>81</v>
      </c>
      <c r="E64" s="68" t="s">
        <v>86</v>
      </c>
      <c r="F64" s="68" t="s">
        <v>254</v>
      </c>
      <c r="G64" s="67" t="s">
        <v>120</v>
      </c>
      <c r="H64" s="70" t="s">
        <v>299</v>
      </c>
      <c r="I64" s="91" t="s">
        <v>455</v>
      </c>
      <c r="J64" s="85"/>
    </row>
    <row r="65" spans="1:11" ht="48">
      <c r="A65" s="120" t="s">
        <v>131</v>
      </c>
      <c r="B65" s="120" t="s">
        <v>81</v>
      </c>
      <c r="C65" s="120" t="s">
        <v>80</v>
      </c>
      <c r="D65" s="119" t="s">
        <v>82</v>
      </c>
      <c r="E65" s="68" t="s">
        <v>300</v>
      </c>
      <c r="F65" s="68" t="s">
        <v>254</v>
      </c>
      <c r="G65" s="67" t="s">
        <v>120</v>
      </c>
      <c r="H65" s="70" t="s">
        <v>301</v>
      </c>
      <c r="I65" s="91" t="s">
        <v>456</v>
      </c>
      <c r="J65" s="85"/>
    </row>
    <row r="66" spans="1:11" ht="60">
      <c r="A66" s="123" t="s">
        <v>131</v>
      </c>
      <c r="B66" s="119" t="s">
        <v>81</v>
      </c>
      <c r="C66" s="119" t="s">
        <v>80</v>
      </c>
      <c r="D66" s="123" t="s">
        <v>83</v>
      </c>
      <c r="E66" s="68" t="s">
        <v>302</v>
      </c>
      <c r="F66" s="68" t="s">
        <v>254</v>
      </c>
      <c r="G66" s="67" t="s">
        <v>120</v>
      </c>
      <c r="H66" s="70" t="s">
        <v>303</v>
      </c>
      <c r="I66" s="91" t="s">
        <v>194</v>
      </c>
      <c r="J66" s="85"/>
    </row>
    <row r="67" spans="1:11" ht="48">
      <c r="A67" s="123" t="s">
        <v>131</v>
      </c>
      <c r="B67" s="119" t="s">
        <v>81</v>
      </c>
      <c r="C67" s="119" t="s">
        <v>80</v>
      </c>
      <c r="D67" s="123" t="s">
        <v>90</v>
      </c>
      <c r="E67" s="68" t="s">
        <v>304</v>
      </c>
      <c r="F67" s="68" t="s">
        <v>254</v>
      </c>
      <c r="G67" s="67" t="s">
        <v>120</v>
      </c>
      <c r="H67" s="70" t="s">
        <v>122</v>
      </c>
      <c r="I67" s="91" t="s">
        <v>195</v>
      </c>
      <c r="J67" s="85"/>
    </row>
    <row r="68" spans="1:11" ht="60">
      <c r="A68" s="123" t="s">
        <v>131</v>
      </c>
      <c r="B68" s="119" t="s">
        <v>81</v>
      </c>
      <c r="C68" s="119" t="s">
        <v>80</v>
      </c>
      <c r="D68" s="123" t="s">
        <v>89</v>
      </c>
      <c r="E68" s="68" t="s">
        <v>305</v>
      </c>
      <c r="F68" s="68" t="s">
        <v>254</v>
      </c>
      <c r="G68" s="67" t="s">
        <v>120</v>
      </c>
      <c r="H68" s="70" t="s">
        <v>306</v>
      </c>
      <c r="I68" s="91" t="s">
        <v>196</v>
      </c>
      <c r="J68" s="85"/>
    </row>
    <row r="69" spans="1:11" ht="48">
      <c r="A69" s="123" t="s">
        <v>131</v>
      </c>
      <c r="B69" s="119" t="s">
        <v>81</v>
      </c>
      <c r="C69" s="119" t="s">
        <v>80</v>
      </c>
      <c r="D69" s="123" t="s">
        <v>79</v>
      </c>
      <c r="E69" s="68" t="s">
        <v>307</v>
      </c>
      <c r="F69" s="68" t="s">
        <v>254</v>
      </c>
      <c r="G69" s="67" t="s">
        <v>120</v>
      </c>
      <c r="H69" s="70" t="s">
        <v>306</v>
      </c>
      <c r="I69" s="91" t="s">
        <v>196</v>
      </c>
      <c r="J69" s="85"/>
    </row>
    <row r="70" spans="1:11" ht="48">
      <c r="A70" s="120" t="s">
        <v>131</v>
      </c>
      <c r="B70" s="120" t="s">
        <v>81</v>
      </c>
      <c r="C70" s="120" t="s">
        <v>80</v>
      </c>
      <c r="D70" s="119" t="s">
        <v>91</v>
      </c>
      <c r="E70" s="68" t="s">
        <v>308</v>
      </c>
      <c r="F70" s="68" t="s">
        <v>254</v>
      </c>
      <c r="G70" s="67" t="s">
        <v>120</v>
      </c>
      <c r="H70" s="70" t="s">
        <v>309</v>
      </c>
      <c r="I70" s="102" t="s">
        <v>457</v>
      </c>
      <c r="J70" s="85"/>
    </row>
    <row r="71" spans="1:11" ht="84">
      <c r="A71" s="120" t="s">
        <v>131</v>
      </c>
      <c r="B71" s="120" t="s">
        <v>81</v>
      </c>
      <c r="C71" s="120" t="s">
        <v>80</v>
      </c>
      <c r="D71" s="119" t="s">
        <v>92</v>
      </c>
      <c r="E71" s="68" t="s">
        <v>310</v>
      </c>
      <c r="F71" s="68" t="s">
        <v>254</v>
      </c>
      <c r="G71" s="67" t="s">
        <v>120</v>
      </c>
      <c r="H71" s="70" t="s">
        <v>311</v>
      </c>
      <c r="I71" s="91" t="s">
        <v>458</v>
      </c>
      <c r="J71" s="85"/>
    </row>
    <row r="72" spans="1:11" ht="60">
      <c r="A72" s="120" t="s">
        <v>131</v>
      </c>
      <c r="B72" s="120" t="s">
        <v>81</v>
      </c>
      <c r="C72" s="120" t="s">
        <v>80</v>
      </c>
      <c r="D72" s="119" t="s">
        <v>100</v>
      </c>
      <c r="E72" s="68" t="s">
        <v>312</v>
      </c>
      <c r="F72" s="68" t="s">
        <v>297</v>
      </c>
      <c r="G72" s="67" t="s">
        <v>120</v>
      </c>
      <c r="H72" s="70" t="s">
        <v>313</v>
      </c>
      <c r="I72" s="92" t="s">
        <v>459</v>
      </c>
      <c r="J72" s="85"/>
    </row>
    <row r="73" spans="1:11" ht="24">
      <c r="A73" s="120" t="s">
        <v>131</v>
      </c>
      <c r="B73" s="120" t="s">
        <v>81</v>
      </c>
      <c r="C73" s="120" t="s">
        <v>81</v>
      </c>
      <c r="D73" s="119"/>
      <c r="E73" s="68" t="s">
        <v>314</v>
      </c>
      <c r="F73" s="69"/>
      <c r="G73" s="67" t="s">
        <v>120</v>
      </c>
      <c r="H73" s="121"/>
      <c r="I73" s="84"/>
      <c r="J73" s="85"/>
      <c r="K73" s="17">
        <v>7</v>
      </c>
    </row>
    <row r="74" spans="1:11" ht="48">
      <c r="A74" s="120" t="s">
        <v>131</v>
      </c>
      <c r="B74" s="120" t="s">
        <v>81</v>
      </c>
      <c r="C74" s="120" t="s">
        <v>81</v>
      </c>
      <c r="D74" s="123" t="s">
        <v>80</v>
      </c>
      <c r="E74" s="68" t="s">
        <v>315</v>
      </c>
      <c r="F74" s="68" t="s">
        <v>254</v>
      </c>
      <c r="G74" s="67" t="s">
        <v>120</v>
      </c>
      <c r="H74" s="70" t="s">
        <v>175</v>
      </c>
      <c r="I74" s="74" t="s">
        <v>197</v>
      </c>
      <c r="J74" s="85"/>
    </row>
    <row r="75" spans="1:11" ht="48">
      <c r="A75" s="120" t="s">
        <v>131</v>
      </c>
      <c r="B75" s="120" t="s">
        <v>81</v>
      </c>
      <c r="C75" s="120" t="s">
        <v>81</v>
      </c>
      <c r="D75" s="123" t="s">
        <v>81</v>
      </c>
      <c r="E75" s="68" t="s">
        <v>316</v>
      </c>
      <c r="F75" s="68" t="s">
        <v>254</v>
      </c>
      <c r="G75" s="67" t="s">
        <v>120</v>
      </c>
      <c r="H75" s="70" t="s">
        <v>317</v>
      </c>
      <c r="I75" s="102" t="s">
        <v>460</v>
      </c>
      <c r="J75" s="85"/>
    </row>
    <row r="76" spans="1:11" ht="36">
      <c r="A76" s="120" t="s">
        <v>131</v>
      </c>
      <c r="B76" s="120" t="s">
        <v>81</v>
      </c>
      <c r="C76" s="120" t="s">
        <v>82</v>
      </c>
      <c r="D76" s="123"/>
      <c r="E76" s="68" t="s">
        <v>318</v>
      </c>
      <c r="F76" s="69"/>
      <c r="G76" s="67" t="s">
        <v>120</v>
      </c>
      <c r="H76" s="121"/>
      <c r="I76" s="84"/>
      <c r="J76" s="85"/>
      <c r="K76" s="17">
        <v>8</v>
      </c>
    </row>
    <row r="77" spans="1:11" ht="72">
      <c r="A77" s="120" t="s">
        <v>131</v>
      </c>
      <c r="B77" s="120" t="s">
        <v>81</v>
      </c>
      <c r="C77" s="120" t="s">
        <v>82</v>
      </c>
      <c r="D77" s="123" t="s">
        <v>80</v>
      </c>
      <c r="E77" s="68" t="s">
        <v>160</v>
      </c>
      <c r="F77" s="68" t="s">
        <v>319</v>
      </c>
      <c r="G77" s="67" t="s">
        <v>120</v>
      </c>
      <c r="H77" s="70" t="s">
        <v>320</v>
      </c>
      <c r="I77" s="88" t="s">
        <v>461</v>
      </c>
      <c r="J77" s="85"/>
    </row>
    <row r="78" spans="1:11" ht="24">
      <c r="A78" s="120" t="s">
        <v>131</v>
      </c>
      <c r="B78" s="120" t="s">
        <v>81</v>
      </c>
      <c r="C78" s="120" t="s">
        <v>83</v>
      </c>
      <c r="D78" s="122"/>
      <c r="E78" s="68" t="s">
        <v>321</v>
      </c>
      <c r="F78" s="69"/>
      <c r="G78" s="67" t="s">
        <v>120</v>
      </c>
      <c r="H78" s="121"/>
      <c r="I78" s="84"/>
      <c r="J78" s="85"/>
      <c r="K78" s="17">
        <v>9</v>
      </c>
    </row>
    <row r="79" spans="1:11" ht="144">
      <c r="A79" s="120" t="s">
        <v>131</v>
      </c>
      <c r="B79" s="120" t="s">
        <v>81</v>
      </c>
      <c r="C79" s="120" t="s">
        <v>83</v>
      </c>
      <c r="D79" s="119" t="s">
        <v>80</v>
      </c>
      <c r="E79" s="68" t="s">
        <v>322</v>
      </c>
      <c r="F79" s="68" t="s">
        <v>319</v>
      </c>
      <c r="G79" s="67" t="s">
        <v>120</v>
      </c>
      <c r="H79" s="70" t="s">
        <v>87</v>
      </c>
      <c r="I79" s="86" t="s">
        <v>198</v>
      </c>
      <c r="J79" s="85"/>
    </row>
    <row r="80" spans="1:11" ht="72">
      <c r="A80" s="120" t="s">
        <v>131</v>
      </c>
      <c r="B80" s="120" t="s">
        <v>81</v>
      </c>
      <c r="C80" s="120" t="s">
        <v>83</v>
      </c>
      <c r="D80" s="119" t="s">
        <v>81</v>
      </c>
      <c r="E80" s="68" t="s">
        <v>323</v>
      </c>
      <c r="F80" s="68" t="s">
        <v>319</v>
      </c>
      <c r="G80" s="67" t="s">
        <v>120</v>
      </c>
      <c r="H80" s="70" t="s">
        <v>87</v>
      </c>
      <c r="I80" s="86" t="s">
        <v>198</v>
      </c>
      <c r="J80" s="85"/>
    </row>
    <row r="81" spans="1:11" ht="60">
      <c r="A81" s="235" t="s">
        <v>131</v>
      </c>
      <c r="B81" s="235" t="s">
        <v>81</v>
      </c>
      <c r="C81" s="235" t="s">
        <v>89</v>
      </c>
      <c r="D81" s="235"/>
      <c r="E81" s="236" t="s">
        <v>324</v>
      </c>
      <c r="F81" s="68" t="s">
        <v>297</v>
      </c>
      <c r="G81" s="67" t="s">
        <v>120</v>
      </c>
      <c r="H81" s="121"/>
      <c r="I81" s="84"/>
      <c r="J81" s="85"/>
      <c r="K81" s="17">
        <v>10</v>
      </c>
    </row>
    <row r="82" spans="1:11" ht="36">
      <c r="A82" s="235"/>
      <c r="B82" s="235"/>
      <c r="C82" s="235"/>
      <c r="D82" s="235"/>
      <c r="E82" s="236"/>
      <c r="F82" s="70" t="s">
        <v>325</v>
      </c>
      <c r="G82" s="67" t="s">
        <v>120</v>
      </c>
      <c r="H82" s="121"/>
      <c r="I82" s="84"/>
      <c r="J82" s="85"/>
    </row>
    <row r="83" spans="1:11" ht="60">
      <c r="A83" s="124" t="s">
        <v>131</v>
      </c>
      <c r="B83" s="124" t="s">
        <v>81</v>
      </c>
      <c r="C83" s="124" t="s">
        <v>89</v>
      </c>
      <c r="D83" s="124" t="s">
        <v>80</v>
      </c>
      <c r="E83" s="68" t="s">
        <v>326</v>
      </c>
      <c r="F83" s="68" t="s">
        <v>297</v>
      </c>
      <c r="G83" s="67" t="s">
        <v>120</v>
      </c>
      <c r="H83" s="70" t="s">
        <v>327</v>
      </c>
      <c r="I83" s="70" t="s">
        <v>462</v>
      </c>
      <c r="J83" s="85"/>
    </row>
    <row r="84" spans="1:11" ht="140.25">
      <c r="A84" s="124" t="s">
        <v>131</v>
      </c>
      <c r="B84" s="124" t="s">
        <v>81</v>
      </c>
      <c r="C84" s="124" t="s">
        <v>89</v>
      </c>
      <c r="D84" s="124" t="s">
        <v>81</v>
      </c>
      <c r="E84" s="68" t="s">
        <v>328</v>
      </c>
      <c r="F84" s="68" t="s">
        <v>297</v>
      </c>
      <c r="G84" s="67" t="s">
        <v>120</v>
      </c>
      <c r="H84" s="70" t="s">
        <v>329</v>
      </c>
      <c r="I84" s="85" t="s">
        <v>628</v>
      </c>
      <c r="J84" s="85"/>
    </row>
    <row r="85" spans="1:11" ht="60">
      <c r="A85" s="124" t="s">
        <v>131</v>
      </c>
      <c r="B85" s="124" t="s">
        <v>81</v>
      </c>
      <c r="C85" s="124" t="s">
        <v>89</v>
      </c>
      <c r="D85" s="124" t="s">
        <v>82</v>
      </c>
      <c r="E85" s="68" t="s">
        <v>330</v>
      </c>
      <c r="F85" s="68" t="s">
        <v>297</v>
      </c>
      <c r="G85" s="67" t="s">
        <v>120</v>
      </c>
      <c r="H85" s="70" t="s">
        <v>331</v>
      </c>
      <c r="I85" s="70" t="s">
        <v>463</v>
      </c>
      <c r="J85" s="85"/>
    </row>
    <row r="86" spans="1:11" ht="24">
      <c r="A86" s="124" t="s">
        <v>131</v>
      </c>
      <c r="B86" s="124" t="s">
        <v>81</v>
      </c>
      <c r="C86" s="124" t="s">
        <v>79</v>
      </c>
      <c r="D86" s="124"/>
      <c r="E86" s="68" t="s">
        <v>332</v>
      </c>
      <c r="F86" s="69"/>
      <c r="G86" s="67" t="s">
        <v>120</v>
      </c>
      <c r="H86" s="121"/>
      <c r="I86" s="84"/>
      <c r="J86" s="85"/>
      <c r="K86" s="17">
        <v>11</v>
      </c>
    </row>
    <row r="87" spans="1:11" ht="84">
      <c r="A87" s="124" t="s">
        <v>131</v>
      </c>
      <c r="B87" s="124" t="s">
        <v>81</v>
      </c>
      <c r="C87" s="124" t="s">
        <v>79</v>
      </c>
      <c r="D87" s="124" t="s">
        <v>80</v>
      </c>
      <c r="E87" s="68" t="s">
        <v>333</v>
      </c>
      <c r="F87" s="68" t="s">
        <v>334</v>
      </c>
      <c r="G87" s="67" t="s">
        <v>120</v>
      </c>
      <c r="H87" s="70" t="s">
        <v>176</v>
      </c>
      <c r="I87" s="149" t="s">
        <v>629</v>
      </c>
      <c r="J87" s="85"/>
    </row>
    <row r="88" spans="1:11" ht="84">
      <c r="A88" s="124" t="s">
        <v>131</v>
      </c>
      <c r="B88" s="124" t="s">
        <v>81</v>
      </c>
      <c r="C88" s="124" t="s">
        <v>79</v>
      </c>
      <c r="D88" s="124" t="s">
        <v>81</v>
      </c>
      <c r="E88" s="149" t="s">
        <v>335</v>
      </c>
      <c r="F88" s="68" t="s">
        <v>334</v>
      </c>
      <c r="G88" s="67" t="s">
        <v>120</v>
      </c>
      <c r="H88" s="70" t="s">
        <v>177</v>
      </c>
      <c r="I88" s="70" t="s">
        <v>630</v>
      </c>
      <c r="J88" s="85"/>
    </row>
    <row r="89" spans="1:11" ht="84">
      <c r="A89" s="124" t="s">
        <v>131</v>
      </c>
      <c r="B89" s="124" t="s">
        <v>81</v>
      </c>
      <c r="C89" s="124" t="s">
        <v>79</v>
      </c>
      <c r="D89" s="124" t="s">
        <v>82</v>
      </c>
      <c r="E89" s="68" t="s">
        <v>336</v>
      </c>
      <c r="F89" s="68" t="s">
        <v>334</v>
      </c>
      <c r="G89" s="67" t="s">
        <v>120</v>
      </c>
      <c r="H89" s="70" t="s">
        <v>177</v>
      </c>
      <c r="I89" s="70" t="s">
        <v>631</v>
      </c>
      <c r="J89" s="85"/>
    </row>
    <row r="90" spans="1:11" ht="84">
      <c r="A90" s="124" t="s">
        <v>131</v>
      </c>
      <c r="B90" s="124" t="s">
        <v>81</v>
      </c>
      <c r="C90" s="124" t="s">
        <v>79</v>
      </c>
      <c r="D90" s="124" t="s">
        <v>83</v>
      </c>
      <c r="E90" s="68" t="s">
        <v>188</v>
      </c>
      <c r="F90" s="68" t="s">
        <v>334</v>
      </c>
      <c r="G90" s="67" t="s">
        <v>120</v>
      </c>
      <c r="H90" s="68" t="s">
        <v>337</v>
      </c>
      <c r="I90" s="105" t="s">
        <v>632</v>
      </c>
      <c r="J90" s="85"/>
    </row>
    <row r="91" spans="1:11" ht="24">
      <c r="A91" s="125">
        <v>30</v>
      </c>
      <c r="B91" s="125" t="s">
        <v>82</v>
      </c>
      <c r="C91" s="125"/>
      <c r="D91" s="125"/>
      <c r="E91" s="126" t="s">
        <v>123</v>
      </c>
      <c r="F91" s="66"/>
      <c r="G91" s="67"/>
      <c r="H91" s="121"/>
      <c r="I91" s="84"/>
      <c r="J91" s="85"/>
    </row>
    <row r="92" spans="1:11" ht="48">
      <c r="A92" s="120" t="s">
        <v>131</v>
      </c>
      <c r="B92" s="120" t="s">
        <v>82</v>
      </c>
      <c r="C92" s="120" t="s">
        <v>80</v>
      </c>
      <c r="D92" s="127"/>
      <c r="E92" s="68" t="s">
        <v>338</v>
      </c>
      <c r="F92" s="69"/>
      <c r="G92" s="67" t="s">
        <v>120</v>
      </c>
      <c r="H92" s="69"/>
      <c r="I92" s="84"/>
      <c r="J92" s="85"/>
      <c r="K92" s="17">
        <v>12</v>
      </c>
    </row>
    <row r="93" spans="1:11" ht="60">
      <c r="A93" s="120" t="s">
        <v>131</v>
      </c>
      <c r="B93" s="120" t="s">
        <v>82</v>
      </c>
      <c r="C93" s="120" t="s">
        <v>80</v>
      </c>
      <c r="D93" s="119" t="s">
        <v>80</v>
      </c>
      <c r="E93" s="68" t="s">
        <v>339</v>
      </c>
      <c r="F93" s="70" t="s">
        <v>340</v>
      </c>
      <c r="G93" s="67" t="s">
        <v>120</v>
      </c>
      <c r="H93" s="69" t="s">
        <v>341</v>
      </c>
      <c r="I93" s="69" t="s">
        <v>575</v>
      </c>
      <c r="J93" s="85"/>
    </row>
    <row r="94" spans="1:11" ht="60">
      <c r="A94" s="120" t="s">
        <v>131</v>
      </c>
      <c r="B94" s="120" t="s">
        <v>82</v>
      </c>
      <c r="C94" s="120" t="s">
        <v>81</v>
      </c>
      <c r="D94" s="119"/>
      <c r="E94" s="68" t="s">
        <v>342</v>
      </c>
      <c r="F94" s="69"/>
      <c r="G94" s="67" t="s">
        <v>120</v>
      </c>
      <c r="H94" s="69"/>
      <c r="I94" s="84"/>
      <c r="J94" s="85"/>
      <c r="K94" s="17">
        <v>13</v>
      </c>
    </row>
    <row r="95" spans="1:11" ht="84">
      <c r="A95" s="120" t="s">
        <v>131</v>
      </c>
      <c r="B95" s="120" t="s">
        <v>82</v>
      </c>
      <c r="C95" s="120" t="s">
        <v>81</v>
      </c>
      <c r="D95" s="119" t="s">
        <v>80</v>
      </c>
      <c r="E95" s="68" t="s">
        <v>339</v>
      </c>
      <c r="F95" s="68" t="s">
        <v>343</v>
      </c>
      <c r="G95" s="67" t="s">
        <v>120</v>
      </c>
      <c r="H95" s="69" t="s">
        <v>344</v>
      </c>
      <c r="I95" s="69" t="s">
        <v>576</v>
      </c>
      <c r="J95" s="85"/>
    </row>
    <row r="96" spans="1:11" ht="72">
      <c r="A96" s="120" t="s">
        <v>131</v>
      </c>
      <c r="B96" s="120" t="s">
        <v>82</v>
      </c>
      <c r="C96" s="120" t="s">
        <v>82</v>
      </c>
      <c r="D96" s="119"/>
      <c r="E96" s="68" t="s">
        <v>345</v>
      </c>
      <c r="F96" s="69"/>
      <c r="G96" s="67" t="s">
        <v>120</v>
      </c>
      <c r="H96" s="69"/>
      <c r="I96" s="84"/>
      <c r="J96" s="85"/>
      <c r="K96" s="17">
        <v>14</v>
      </c>
    </row>
    <row r="97" spans="1:11" ht="228">
      <c r="A97" s="120" t="s">
        <v>131</v>
      </c>
      <c r="B97" s="120" t="s">
        <v>82</v>
      </c>
      <c r="C97" s="120" t="s">
        <v>82</v>
      </c>
      <c r="D97" s="119" t="s">
        <v>80</v>
      </c>
      <c r="E97" s="68" t="s">
        <v>339</v>
      </c>
      <c r="F97" s="68" t="s">
        <v>346</v>
      </c>
      <c r="G97" s="67" t="s">
        <v>120</v>
      </c>
      <c r="H97" s="128" t="s">
        <v>347</v>
      </c>
      <c r="I97" s="128" t="s">
        <v>577</v>
      </c>
      <c r="J97" s="85"/>
    </row>
    <row r="98" spans="1:11" ht="24">
      <c r="A98" s="120" t="s">
        <v>131</v>
      </c>
      <c r="B98" s="120" t="s">
        <v>82</v>
      </c>
      <c r="C98" s="120" t="s">
        <v>90</v>
      </c>
      <c r="D98" s="119"/>
      <c r="E98" s="68" t="s">
        <v>348</v>
      </c>
      <c r="F98" s="69"/>
      <c r="G98" s="67" t="s">
        <v>120</v>
      </c>
      <c r="H98" s="69"/>
      <c r="I98" s="84"/>
      <c r="J98" s="85"/>
      <c r="K98" s="17">
        <v>15</v>
      </c>
    </row>
    <row r="99" spans="1:11" ht="84">
      <c r="A99" s="120" t="s">
        <v>131</v>
      </c>
      <c r="B99" s="120" t="s">
        <v>82</v>
      </c>
      <c r="C99" s="120" t="s">
        <v>90</v>
      </c>
      <c r="D99" s="119" t="s">
        <v>81</v>
      </c>
      <c r="E99" s="68" t="s">
        <v>102</v>
      </c>
      <c r="F99" s="69" t="s">
        <v>349</v>
      </c>
      <c r="G99" s="67" t="s">
        <v>120</v>
      </c>
      <c r="H99" s="129" t="s">
        <v>103</v>
      </c>
      <c r="I99" s="90" t="s">
        <v>199</v>
      </c>
      <c r="J99" s="85"/>
    </row>
    <row r="100" spans="1:11" ht="60">
      <c r="A100" s="120" t="s">
        <v>131</v>
      </c>
      <c r="B100" s="120" t="s">
        <v>82</v>
      </c>
      <c r="C100" s="120" t="s">
        <v>89</v>
      </c>
      <c r="D100" s="119"/>
      <c r="E100" s="68" t="s">
        <v>350</v>
      </c>
      <c r="F100" s="69"/>
      <c r="G100" s="67" t="s">
        <v>120</v>
      </c>
      <c r="H100" s="129" t="s">
        <v>351</v>
      </c>
      <c r="I100" s="129" t="s">
        <v>606</v>
      </c>
      <c r="J100" s="85"/>
      <c r="K100" s="17">
        <v>16</v>
      </c>
    </row>
    <row r="101" spans="1:11" ht="84">
      <c r="A101" s="120" t="s">
        <v>131</v>
      </c>
      <c r="B101" s="120" t="s">
        <v>82</v>
      </c>
      <c r="C101" s="120" t="s">
        <v>89</v>
      </c>
      <c r="D101" s="119" t="s">
        <v>80</v>
      </c>
      <c r="E101" s="68" t="s">
        <v>352</v>
      </c>
      <c r="F101" s="69" t="s">
        <v>353</v>
      </c>
      <c r="G101" s="67" t="s">
        <v>120</v>
      </c>
      <c r="H101" s="70" t="s">
        <v>179</v>
      </c>
      <c r="I101" s="101" t="s">
        <v>604</v>
      </c>
      <c r="J101" s="85"/>
    </row>
    <row r="102" spans="1:11" ht="300">
      <c r="A102" s="120" t="s">
        <v>131</v>
      </c>
      <c r="B102" s="120" t="s">
        <v>82</v>
      </c>
      <c r="C102" s="120" t="s">
        <v>89</v>
      </c>
      <c r="D102" s="119" t="s">
        <v>81</v>
      </c>
      <c r="E102" s="68" t="s">
        <v>354</v>
      </c>
      <c r="F102" s="69" t="s">
        <v>355</v>
      </c>
      <c r="G102" s="67" t="s">
        <v>120</v>
      </c>
      <c r="H102" s="70" t="s">
        <v>356</v>
      </c>
      <c r="I102" s="70" t="s">
        <v>356</v>
      </c>
      <c r="J102" s="85"/>
    </row>
    <row r="103" spans="1:11" ht="24">
      <c r="A103" s="120" t="s">
        <v>131</v>
      </c>
      <c r="B103" s="120" t="s">
        <v>82</v>
      </c>
      <c r="C103" s="120" t="s">
        <v>79</v>
      </c>
      <c r="D103" s="120"/>
      <c r="E103" s="68" t="s">
        <v>357</v>
      </c>
      <c r="F103" s="69"/>
      <c r="G103" s="67" t="s">
        <v>120</v>
      </c>
      <c r="H103" s="130"/>
      <c r="I103" s="84"/>
      <c r="J103" s="85"/>
      <c r="K103" s="17">
        <v>17</v>
      </c>
    </row>
    <row r="104" spans="1:11" ht="132">
      <c r="A104" s="120" t="s">
        <v>131</v>
      </c>
      <c r="B104" s="120" t="s">
        <v>82</v>
      </c>
      <c r="C104" s="120" t="s">
        <v>79</v>
      </c>
      <c r="D104" s="120" t="s">
        <v>80</v>
      </c>
      <c r="E104" s="68" t="s">
        <v>358</v>
      </c>
      <c r="F104" s="69" t="s">
        <v>359</v>
      </c>
      <c r="G104" s="67" t="s">
        <v>120</v>
      </c>
      <c r="H104" s="70" t="s">
        <v>360</v>
      </c>
      <c r="I104" s="70" t="s">
        <v>578</v>
      </c>
      <c r="J104" s="85"/>
    </row>
    <row r="105" spans="1:11" ht="48">
      <c r="A105" s="131"/>
      <c r="B105" s="131"/>
      <c r="C105" s="131"/>
      <c r="D105" s="131"/>
      <c r="E105" s="132" t="s">
        <v>162</v>
      </c>
      <c r="F105" s="73"/>
      <c r="G105" s="67" t="s">
        <v>120</v>
      </c>
      <c r="H105" s="133" t="s">
        <v>361</v>
      </c>
      <c r="I105" s="133" t="s">
        <v>619</v>
      </c>
      <c r="J105" s="85"/>
    </row>
    <row r="106" spans="1:11" ht="72">
      <c r="A106" s="131"/>
      <c r="B106" s="131"/>
      <c r="C106" s="131"/>
      <c r="D106" s="131"/>
      <c r="E106" s="132" t="s">
        <v>362</v>
      </c>
      <c r="F106" s="73"/>
      <c r="G106" s="67" t="s">
        <v>120</v>
      </c>
      <c r="H106" s="133" t="s">
        <v>363</v>
      </c>
      <c r="I106" s="133" t="s">
        <v>620</v>
      </c>
      <c r="J106" s="85"/>
    </row>
    <row r="107" spans="1:11" ht="36">
      <c r="A107" s="131"/>
      <c r="B107" s="131"/>
      <c r="C107" s="131"/>
      <c r="D107" s="131"/>
      <c r="E107" s="132" t="s">
        <v>364</v>
      </c>
      <c r="F107" s="73"/>
      <c r="G107" s="67" t="s">
        <v>120</v>
      </c>
      <c r="H107" s="133" t="s">
        <v>365</v>
      </c>
      <c r="I107" s="133" t="s">
        <v>621</v>
      </c>
      <c r="J107" s="85"/>
    </row>
    <row r="108" spans="1:11" ht="48">
      <c r="A108" s="131"/>
      <c r="B108" s="131"/>
      <c r="C108" s="131"/>
      <c r="D108" s="131"/>
      <c r="E108" s="132" t="s">
        <v>366</v>
      </c>
      <c r="F108" s="73"/>
      <c r="G108" s="67" t="s">
        <v>120</v>
      </c>
      <c r="H108" s="133" t="s">
        <v>367</v>
      </c>
      <c r="I108" s="133" t="s">
        <v>579</v>
      </c>
      <c r="J108" s="85"/>
    </row>
    <row r="109" spans="1:11" ht="96">
      <c r="A109" s="131"/>
      <c r="B109" s="131"/>
      <c r="C109" s="131"/>
      <c r="D109" s="131"/>
      <c r="E109" s="71" t="s">
        <v>368</v>
      </c>
      <c r="F109" s="73"/>
      <c r="G109" s="67" t="s">
        <v>120</v>
      </c>
      <c r="H109" s="133" t="s">
        <v>369</v>
      </c>
      <c r="I109" s="133" t="s">
        <v>608</v>
      </c>
      <c r="J109" s="85"/>
    </row>
    <row r="110" spans="1:11" ht="96">
      <c r="A110" s="131"/>
      <c r="B110" s="131"/>
      <c r="C110" s="131"/>
      <c r="D110" s="131"/>
      <c r="E110" s="132" t="s">
        <v>370</v>
      </c>
      <c r="F110" s="73"/>
      <c r="G110" s="67" t="s">
        <v>120</v>
      </c>
      <c r="H110" s="133" t="s">
        <v>371</v>
      </c>
      <c r="I110" s="133" t="s">
        <v>623</v>
      </c>
      <c r="J110" s="85"/>
    </row>
    <row r="111" spans="1:11" ht="24">
      <c r="A111" s="131"/>
      <c r="B111" s="131"/>
      <c r="C111" s="131"/>
      <c r="D111" s="131"/>
      <c r="E111" s="132" t="s">
        <v>181</v>
      </c>
      <c r="F111" s="73"/>
      <c r="G111" s="67" t="s">
        <v>120</v>
      </c>
      <c r="H111" s="133" t="s">
        <v>372</v>
      </c>
      <c r="I111" s="133" t="s">
        <v>580</v>
      </c>
      <c r="J111" s="85"/>
    </row>
    <row r="112" spans="1:11" ht="48">
      <c r="A112" s="131"/>
      <c r="B112" s="131"/>
      <c r="C112" s="131"/>
      <c r="D112" s="131"/>
      <c r="E112" s="132" t="s">
        <v>373</v>
      </c>
      <c r="F112" s="73"/>
      <c r="G112" s="67" t="s">
        <v>120</v>
      </c>
      <c r="H112" s="133" t="s">
        <v>374</v>
      </c>
      <c r="I112" s="133" t="s">
        <v>622</v>
      </c>
      <c r="J112" s="85"/>
    </row>
    <row r="113" spans="1:11" ht="24">
      <c r="A113" s="120" t="s">
        <v>131</v>
      </c>
      <c r="B113" s="120" t="s">
        <v>82</v>
      </c>
      <c r="C113" s="120" t="s">
        <v>91</v>
      </c>
      <c r="D113" s="120"/>
      <c r="E113" s="68" t="s">
        <v>375</v>
      </c>
      <c r="F113" s="69"/>
      <c r="G113" s="67" t="s">
        <v>120</v>
      </c>
      <c r="H113" s="130"/>
      <c r="I113" s="84"/>
      <c r="J113" s="85"/>
      <c r="K113" s="17">
        <v>18</v>
      </c>
    </row>
    <row r="114" spans="1:11" ht="156">
      <c r="A114" s="120" t="s">
        <v>131</v>
      </c>
      <c r="B114" s="120" t="s">
        <v>82</v>
      </c>
      <c r="C114" s="120" t="s">
        <v>91</v>
      </c>
      <c r="D114" s="120" t="s">
        <v>80</v>
      </c>
      <c r="E114" s="68" t="s">
        <v>376</v>
      </c>
      <c r="F114" s="68" t="s">
        <v>263</v>
      </c>
      <c r="G114" s="67" t="s">
        <v>120</v>
      </c>
      <c r="H114" s="70" t="s">
        <v>377</v>
      </c>
      <c r="I114" s="84"/>
      <c r="J114" s="85"/>
    </row>
    <row r="115" spans="1:11" ht="144">
      <c r="A115" s="131"/>
      <c r="B115" s="131"/>
      <c r="C115" s="131"/>
      <c r="D115" s="131"/>
      <c r="E115" s="132" t="s">
        <v>378</v>
      </c>
      <c r="F115" s="132"/>
      <c r="G115" s="67" t="s">
        <v>120</v>
      </c>
      <c r="H115" s="134" t="s">
        <v>379</v>
      </c>
      <c r="I115" s="156" t="s">
        <v>379</v>
      </c>
      <c r="J115" s="85"/>
    </row>
    <row r="116" spans="1:11" ht="60">
      <c r="A116" s="131"/>
      <c r="B116" s="131"/>
      <c r="C116" s="131"/>
      <c r="D116" s="131"/>
      <c r="E116" s="132" t="s">
        <v>380</v>
      </c>
      <c r="F116" s="132"/>
      <c r="G116" s="67" t="s">
        <v>120</v>
      </c>
      <c r="H116" s="134" t="s">
        <v>381</v>
      </c>
      <c r="I116" s="156" t="s">
        <v>609</v>
      </c>
      <c r="J116" s="85"/>
    </row>
    <row r="117" spans="1:11" ht="72">
      <c r="A117" s="131"/>
      <c r="B117" s="131"/>
      <c r="C117" s="131"/>
      <c r="D117" s="131"/>
      <c r="E117" s="132" t="s">
        <v>382</v>
      </c>
      <c r="F117" s="132"/>
      <c r="G117" s="67" t="s">
        <v>120</v>
      </c>
      <c r="H117" s="134" t="s">
        <v>383</v>
      </c>
      <c r="I117" s="156" t="s">
        <v>610</v>
      </c>
      <c r="J117" s="85"/>
    </row>
    <row r="118" spans="1:11" ht="48">
      <c r="A118" s="131"/>
      <c r="B118" s="131"/>
      <c r="C118" s="131"/>
      <c r="D118" s="131"/>
      <c r="E118" s="132" t="s">
        <v>384</v>
      </c>
      <c r="F118" s="132"/>
      <c r="G118" s="67" t="s">
        <v>120</v>
      </c>
      <c r="H118" s="134" t="s">
        <v>385</v>
      </c>
      <c r="I118" s="156" t="s">
        <v>611</v>
      </c>
      <c r="J118" s="85"/>
    </row>
    <row r="119" spans="1:11" ht="72">
      <c r="A119" s="131"/>
      <c r="B119" s="131"/>
      <c r="C119" s="131"/>
      <c r="D119" s="131"/>
      <c r="E119" s="132" t="s">
        <v>386</v>
      </c>
      <c r="F119" s="132"/>
      <c r="G119" s="67" t="s">
        <v>120</v>
      </c>
      <c r="H119" s="133" t="s">
        <v>387</v>
      </c>
      <c r="I119" s="133" t="s">
        <v>612</v>
      </c>
      <c r="J119" s="85"/>
    </row>
    <row r="120" spans="1:11" ht="48">
      <c r="A120" s="131"/>
      <c r="B120" s="131"/>
      <c r="C120" s="131"/>
      <c r="D120" s="131"/>
      <c r="E120" s="132" t="s">
        <v>388</v>
      </c>
      <c r="F120" s="132"/>
      <c r="G120" s="67" t="s">
        <v>120</v>
      </c>
      <c r="H120" s="133" t="s">
        <v>389</v>
      </c>
      <c r="I120" s="133" t="s">
        <v>617</v>
      </c>
      <c r="J120" s="85"/>
    </row>
    <row r="121" spans="1:11" ht="84">
      <c r="A121" s="131"/>
      <c r="B121" s="131"/>
      <c r="C121" s="131"/>
      <c r="D121" s="131"/>
      <c r="E121" s="132" t="s">
        <v>390</v>
      </c>
      <c r="F121" s="132"/>
      <c r="G121" s="67" t="s">
        <v>120</v>
      </c>
      <c r="H121" s="133" t="s">
        <v>391</v>
      </c>
      <c r="I121" s="133" t="s">
        <v>613</v>
      </c>
      <c r="J121" s="85"/>
    </row>
    <row r="122" spans="1:11" ht="72">
      <c r="A122" s="131"/>
      <c r="B122" s="131"/>
      <c r="C122" s="131"/>
      <c r="D122" s="131"/>
      <c r="E122" s="132" t="s">
        <v>392</v>
      </c>
      <c r="F122" s="132"/>
      <c r="G122" s="67" t="s">
        <v>120</v>
      </c>
      <c r="H122" s="133" t="s">
        <v>393</v>
      </c>
      <c r="I122" s="133" t="s">
        <v>393</v>
      </c>
      <c r="J122" s="85"/>
    </row>
    <row r="123" spans="1:11" ht="48">
      <c r="A123" s="131"/>
      <c r="B123" s="131"/>
      <c r="C123" s="131"/>
      <c r="D123" s="131"/>
      <c r="E123" s="132" t="s">
        <v>394</v>
      </c>
      <c r="F123" s="132"/>
      <c r="G123" s="67" t="s">
        <v>120</v>
      </c>
      <c r="H123" s="133" t="s">
        <v>395</v>
      </c>
      <c r="I123" s="133" t="s">
        <v>614</v>
      </c>
      <c r="J123" s="85"/>
    </row>
    <row r="124" spans="1:11" ht="63.75" customHeight="1">
      <c r="A124" s="131"/>
      <c r="B124" s="131"/>
      <c r="C124" s="131"/>
      <c r="D124" s="131"/>
      <c r="E124" s="132" t="s">
        <v>396</v>
      </c>
      <c r="F124" s="132"/>
      <c r="G124" s="67" t="s">
        <v>120</v>
      </c>
      <c r="H124" s="133" t="s">
        <v>397</v>
      </c>
      <c r="I124" s="133" t="s">
        <v>615</v>
      </c>
      <c r="J124" s="85"/>
    </row>
    <row r="125" spans="1:11" ht="60">
      <c r="A125" s="131"/>
      <c r="B125" s="131"/>
      <c r="C125" s="131"/>
      <c r="D125" s="131"/>
      <c r="E125" s="132" t="s">
        <v>398</v>
      </c>
      <c r="F125" s="132"/>
      <c r="G125" s="67" t="s">
        <v>120</v>
      </c>
      <c r="H125" s="133" t="s">
        <v>399</v>
      </c>
      <c r="I125" s="133" t="s">
        <v>618</v>
      </c>
      <c r="J125" s="85"/>
    </row>
    <row r="126" spans="1:11" ht="24">
      <c r="A126" s="131"/>
      <c r="B126" s="131"/>
      <c r="C126" s="131"/>
      <c r="D126" s="131"/>
      <c r="E126" s="132" t="s">
        <v>400</v>
      </c>
      <c r="F126" s="132"/>
      <c r="G126" s="67" t="s">
        <v>120</v>
      </c>
      <c r="H126" s="133" t="s">
        <v>401</v>
      </c>
      <c r="I126" s="133" t="s">
        <v>616</v>
      </c>
      <c r="J126" s="85"/>
    </row>
    <row r="127" spans="1:11" ht="36">
      <c r="A127" s="120" t="s">
        <v>131</v>
      </c>
      <c r="B127" s="120" t="s">
        <v>82</v>
      </c>
      <c r="C127" s="120" t="s">
        <v>92</v>
      </c>
      <c r="D127" s="120"/>
      <c r="E127" s="68" t="s">
        <v>402</v>
      </c>
      <c r="F127" s="69"/>
      <c r="G127" s="67" t="s">
        <v>120</v>
      </c>
      <c r="H127" s="130"/>
      <c r="I127" s="84"/>
      <c r="J127" s="85"/>
      <c r="K127" s="17">
        <v>19</v>
      </c>
    </row>
    <row r="128" spans="1:11" ht="96">
      <c r="A128" s="120" t="s">
        <v>131</v>
      </c>
      <c r="B128" s="120" t="s">
        <v>82</v>
      </c>
      <c r="C128" s="120" t="s">
        <v>92</v>
      </c>
      <c r="D128" s="120" t="s">
        <v>80</v>
      </c>
      <c r="E128" s="68" t="s">
        <v>403</v>
      </c>
      <c r="F128" s="69" t="s">
        <v>404</v>
      </c>
      <c r="G128" s="67" t="s">
        <v>120</v>
      </c>
      <c r="H128" s="70" t="s">
        <v>182</v>
      </c>
      <c r="I128" s="102" t="s">
        <v>200</v>
      </c>
      <c r="J128" s="85"/>
    </row>
    <row r="129" spans="1:11" ht="24">
      <c r="A129" s="120" t="s">
        <v>131</v>
      </c>
      <c r="B129" s="120" t="s">
        <v>82</v>
      </c>
      <c r="C129" s="120" t="s">
        <v>100</v>
      </c>
      <c r="D129" s="120"/>
      <c r="E129" s="68" t="s">
        <v>405</v>
      </c>
      <c r="F129" s="69"/>
      <c r="G129" s="67" t="s">
        <v>120</v>
      </c>
      <c r="H129" s="130"/>
      <c r="I129" s="84"/>
      <c r="J129" s="85"/>
      <c r="K129" s="17">
        <v>20</v>
      </c>
    </row>
    <row r="130" spans="1:11" ht="120">
      <c r="A130" s="120" t="s">
        <v>131</v>
      </c>
      <c r="B130" s="120" t="s">
        <v>82</v>
      </c>
      <c r="C130" s="120" t="s">
        <v>100</v>
      </c>
      <c r="D130" s="120" t="s">
        <v>80</v>
      </c>
      <c r="E130" s="68" t="s">
        <v>406</v>
      </c>
      <c r="F130" s="69" t="s">
        <v>407</v>
      </c>
      <c r="G130" s="67" t="s">
        <v>120</v>
      </c>
      <c r="H130" s="70" t="s">
        <v>408</v>
      </c>
      <c r="I130" s="102" t="s">
        <v>605</v>
      </c>
      <c r="J130" s="85"/>
    </row>
    <row r="131" spans="1:11" ht="156">
      <c r="A131" s="120" t="s">
        <v>131</v>
      </c>
      <c r="B131" s="120" t="s">
        <v>82</v>
      </c>
      <c r="C131" s="120" t="s">
        <v>180</v>
      </c>
      <c r="D131" s="119"/>
      <c r="E131" s="68" t="s">
        <v>409</v>
      </c>
      <c r="F131" s="69" t="s">
        <v>410</v>
      </c>
      <c r="G131" s="67" t="s">
        <v>120</v>
      </c>
      <c r="H131" s="70"/>
      <c r="J131" s="38"/>
      <c r="K131" s="17">
        <v>21</v>
      </c>
    </row>
    <row r="132" spans="1:11" ht="264">
      <c r="A132" s="120" t="s">
        <v>131</v>
      </c>
      <c r="B132" s="120" t="s">
        <v>82</v>
      </c>
      <c r="C132" s="120" t="s">
        <v>180</v>
      </c>
      <c r="D132" s="119" t="s">
        <v>80</v>
      </c>
      <c r="E132" s="68" t="s">
        <v>411</v>
      </c>
      <c r="F132" s="69" t="s">
        <v>412</v>
      </c>
      <c r="G132" s="67" t="s">
        <v>120</v>
      </c>
      <c r="H132" s="70" t="s">
        <v>413</v>
      </c>
      <c r="I132" s="70" t="s">
        <v>581</v>
      </c>
      <c r="J132" s="85"/>
    </row>
    <row r="133" spans="1:11" ht="24">
      <c r="A133" s="135" t="s">
        <v>131</v>
      </c>
      <c r="B133" s="135" t="s">
        <v>83</v>
      </c>
      <c r="C133" s="135"/>
      <c r="D133" s="130"/>
      <c r="E133" s="126" t="s">
        <v>163</v>
      </c>
      <c r="F133" s="66"/>
      <c r="G133" s="67"/>
      <c r="H133" s="72"/>
      <c r="I133" s="84"/>
      <c r="J133" s="85"/>
    </row>
    <row r="134" spans="1:11">
      <c r="A134" s="120" t="s">
        <v>131</v>
      </c>
      <c r="B134" s="120" t="s">
        <v>83</v>
      </c>
      <c r="C134" s="120" t="s">
        <v>80</v>
      </c>
      <c r="D134" s="122"/>
      <c r="E134" s="105" t="s">
        <v>414</v>
      </c>
      <c r="F134" s="128"/>
      <c r="G134" s="67" t="s">
        <v>120</v>
      </c>
      <c r="H134" s="70"/>
      <c r="I134" s="84"/>
      <c r="J134" s="85"/>
      <c r="K134" s="17">
        <v>22</v>
      </c>
    </row>
    <row r="135" spans="1:11" ht="108">
      <c r="A135" s="120" t="s">
        <v>131</v>
      </c>
      <c r="B135" s="120" t="s">
        <v>83</v>
      </c>
      <c r="C135" s="120" t="s">
        <v>80</v>
      </c>
      <c r="D135" s="119" t="s">
        <v>80</v>
      </c>
      <c r="E135" s="68" t="s">
        <v>415</v>
      </c>
      <c r="F135" s="69" t="s">
        <v>416</v>
      </c>
      <c r="G135" s="67" t="s">
        <v>120</v>
      </c>
      <c r="H135" s="70" t="s">
        <v>417</v>
      </c>
      <c r="I135" s="87" t="s">
        <v>191</v>
      </c>
      <c r="J135" s="85"/>
    </row>
    <row r="136" spans="1:11" ht="36">
      <c r="A136" s="120" t="s">
        <v>131</v>
      </c>
      <c r="B136" s="120" t="s">
        <v>83</v>
      </c>
      <c r="C136" s="120" t="s">
        <v>81</v>
      </c>
      <c r="D136" s="119"/>
      <c r="E136" s="68" t="s">
        <v>418</v>
      </c>
      <c r="F136" s="69"/>
      <c r="G136" s="67" t="s">
        <v>120</v>
      </c>
      <c r="H136" s="70"/>
      <c r="I136" s="84"/>
      <c r="J136" s="85"/>
      <c r="K136" s="17">
        <v>23</v>
      </c>
    </row>
    <row r="137" spans="1:11" ht="108">
      <c r="A137" s="120" t="s">
        <v>131</v>
      </c>
      <c r="B137" s="120" t="s">
        <v>83</v>
      </c>
      <c r="C137" s="120" t="s">
        <v>81</v>
      </c>
      <c r="D137" s="119" t="s">
        <v>80</v>
      </c>
      <c r="E137" s="68" t="s">
        <v>419</v>
      </c>
      <c r="F137" s="69" t="s">
        <v>420</v>
      </c>
      <c r="G137" s="67" t="s">
        <v>120</v>
      </c>
      <c r="H137" s="70" t="s">
        <v>183</v>
      </c>
      <c r="I137" s="88" t="s">
        <v>607</v>
      </c>
      <c r="J137" s="85"/>
    </row>
    <row r="138" spans="1:11" ht="36">
      <c r="A138" s="120" t="s">
        <v>131</v>
      </c>
      <c r="B138" s="120" t="s">
        <v>83</v>
      </c>
      <c r="C138" s="120" t="s">
        <v>82</v>
      </c>
      <c r="D138" s="122"/>
      <c r="E138" s="68" t="s">
        <v>421</v>
      </c>
      <c r="F138" s="69"/>
      <c r="G138" s="67" t="s">
        <v>120</v>
      </c>
      <c r="H138" s="70"/>
      <c r="I138" s="84"/>
      <c r="J138" s="85"/>
      <c r="K138" s="17">
        <v>24</v>
      </c>
    </row>
    <row r="139" spans="1:11" ht="132">
      <c r="A139" s="120" t="s">
        <v>131</v>
      </c>
      <c r="B139" s="120" t="s">
        <v>83</v>
      </c>
      <c r="C139" s="120" t="s">
        <v>82</v>
      </c>
      <c r="D139" s="119" t="s">
        <v>80</v>
      </c>
      <c r="E139" s="68" t="s">
        <v>422</v>
      </c>
      <c r="F139" s="70" t="s">
        <v>423</v>
      </c>
      <c r="G139" s="67" t="s">
        <v>120</v>
      </c>
      <c r="H139" s="70" t="s">
        <v>424</v>
      </c>
      <c r="I139" s="89" t="s">
        <v>192</v>
      </c>
      <c r="J139" s="85"/>
    </row>
    <row r="140" spans="1:11" ht="24">
      <c r="A140" s="120" t="s">
        <v>131</v>
      </c>
      <c r="B140" s="120" t="s">
        <v>83</v>
      </c>
      <c r="C140" s="120" t="s">
        <v>83</v>
      </c>
      <c r="D140" s="119"/>
      <c r="E140" s="68" t="s">
        <v>101</v>
      </c>
      <c r="F140" s="69"/>
      <c r="G140" s="67" t="s">
        <v>120</v>
      </c>
      <c r="H140" s="70"/>
      <c r="I140" s="84"/>
      <c r="J140" s="85"/>
      <c r="K140" s="17">
        <v>25</v>
      </c>
    </row>
    <row r="141" spans="1:11" ht="72">
      <c r="A141" s="120" t="s">
        <v>131</v>
      </c>
      <c r="B141" s="120" t="s">
        <v>83</v>
      </c>
      <c r="C141" s="120" t="s">
        <v>83</v>
      </c>
      <c r="D141" s="119" t="s">
        <v>80</v>
      </c>
      <c r="E141" s="68" t="s">
        <v>425</v>
      </c>
      <c r="F141" s="105" t="s">
        <v>426</v>
      </c>
      <c r="G141" s="67" t="s">
        <v>120</v>
      </c>
      <c r="H141" s="70" t="s">
        <v>427</v>
      </c>
      <c r="I141" s="94" t="s">
        <v>582</v>
      </c>
      <c r="J141" s="85"/>
    </row>
    <row r="142" spans="1:11" ht="72">
      <c r="A142" s="120" t="s">
        <v>131</v>
      </c>
      <c r="B142" s="120" t="s">
        <v>83</v>
      </c>
      <c r="C142" s="120" t="s">
        <v>83</v>
      </c>
      <c r="D142" s="119" t="s">
        <v>81</v>
      </c>
      <c r="E142" s="68" t="s">
        <v>428</v>
      </c>
      <c r="F142" s="105" t="s">
        <v>429</v>
      </c>
      <c r="G142" s="67" t="s">
        <v>120</v>
      </c>
      <c r="H142" s="70" t="s">
        <v>430</v>
      </c>
      <c r="I142" s="94" t="s">
        <v>583</v>
      </c>
      <c r="J142" s="85"/>
    </row>
    <row r="143" spans="1:11" ht="48">
      <c r="A143" s="120" t="s">
        <v>131</v>
      </c>
      <c r="B143" s="120" t="s">
        <v>83</v>
      </c>
      <c r="C143" s="120" t="s">
        <v>90</v>
      </c>
      <c r="D143" s="119"/>
      <c r="E143" s="68" t="s">
        <v>431</v>
      </c>
      <c r="F143" s="69"/>
      <c r="G143" s="67" t="s">
        <v>120</v>
      </c>
      <c r="H143" s="70"/>
      <c r="I143" s="84"/>
      <c r="J143" s="85"/>
      <c r="K143" s="17">
        <v>26</v>
      </c>
    </row>
    <row r="144" spans="1:11" ht="36">
      <c r="A144" s="120" t="s">
        <v>131</v>
      </c>
      <c r="B144" s="120" t="s">
        <v>83</v>
      </c>
      <c r="C144" s="120" t="s">
        <v>90</v>
      </c>
      <c r="D144" s="119" t="s">
        <v>80</v>
      </c>
      <c r="E144" s="68" t="s">
        <v>432</v>
      </c>
      <c r="F144" s="69"/>
      <c r="G144" s="67" t="s">
        <v>120</v>
      </c>
      <c r="H144" s="70" t="s">
        <v>433</v>
      </c>
      <c r="I144" s="86"/>
      <c r="J144" s="85"/>
    </row>
    <row r="145" spans="1:9">
      <c r="A145" s="136"/>
      <c r="B145" s="137"/>
      <c r="C145" s="137"/>
      <c r="D145" s="138"/>
      <c r="E145" s="139"/>
      <c r="F145" s="140"/>
      <c r="G145" s="140"/>
      <c r="H145" s="140"/>
      <c r="I145" s="141"/>
    </row>
  </sheetData>
  <mergeCells count="29">
    <mergeCell ref="E20:E21"/>
    <mergeCell ref="G20:G21"/>
    <mergeCell ref="H20:H21"/>
    <mergeCell ref="A60:A61"/>
    <mergeCell ref="B60:B61"/>
    <mergeCell ref="C60:C61"/>
    <mergeCell ref="D60:D61"/>
    <mergeCell ref="E60:E61"/>
    <mergeCell ref="A81:A82"/>
    <mergeCell ref="B81:B82"/>
    <mergeCell ref="C81:C82"/>
    <mergeCell ref="D81:D82"/>
    <mergeCell ref="E81:E82"/>
    <mergeCell ref="J20:J21"/>
    <mergeCell ref="A9:J9"/>
    <mergeCell ref="A10:J10"/>
    <mergeCell ref="J18:J19"/>
    <mergeCell ref="A18:D18"/>
    <mergeCell ref="E18:E19"/>
    <mergeCell ref="F18:F19"/>
    <mergeCell ref="G18:G19"/>
    <mergeCell ref="H18:H19"/>
    <mergeCell ref="I18:I19"/>
    <mergeCell ref="F20:F21"/>
    <mergeCell ref="I20:I21"/>
    <mergeCell ref="A20:A21"/>
    <mergeCell ref="B20:B21"/>
    <mergeCell ref="C20:C21"/>
    <mergeCell ref="D20:D21"/>
  </mergeCells>
  <pageMargins left="0.19685039370078741" right="0.15748031496062992" top="0.35433070866141736" bottom="0.11811023622047245" header="0.35433070866141736" footer="0.11811023622047245"/>
  <pageSetup paperSize="9" scale="61" fitToHeight="13" orientation="landscape" horizontalDpi="180" verticalDpi="180" r:id="rId1"/>
</worksheet>
</file>

<file path=xl/worksheets/sheet4.xml><?xml version="1.0" encoding="utf-8"?>
<worksheet xmlns="http://schemas.openxmlformats.org/spreadsheetml/2006/main" xmlns:r="http://schemas.openxmlformats.org/officeDocument/2006/relationships">
  <sheetPr>
    <tabColor theme="0"/>
  </sheetPr>
  <dimension ref="A1:P38"/>
  <sheetViews>
    <sheetView topLeftCell="A31" zoomScale="90" zoomScaleNormal="90" workbookViewId="0">
      <selection activeCell="B37" sqref="B37"/>
    </sheetView>
  </sheetViews>
  <sheetFormatPr defaultColWidth="8.7109375" defaultRowHeight="15.75"/>
  <cols>
    <col min="1" max="4" width="5.42578125" style="3" customWidth="1"/>
    <col min="5" max="5" width="45.85546875" style="3" customWidth="1"/>
    <col min="6" max="6" width="52.140625" style="3" customWidth="1"/>
    <col min="7" max="8" width="9.140625" style="3" customWidth="1"/>
    <col min="9" max="9" width="11" style="3" customWidth="1"/>
    <col min="10" max="10" width="12.42578125" style="15" customWidth="1"/>
    <col min="11" max="11" width="12.140625" style="15" customWidth="1"/>
    <col min="12" max="12" width="17.85546875" style="153" customWidth="1"/>
    <col min="13" max="13" width="14.140625" style="83" customWidth="1"/>
    <col min="14" max="14" width="12.5703125" style="83" customWidth="1"/>
    <col min="15" max="15" width="1.42578125" style="3"/>
    <col min="16" max="16" width="3" style="3" customWidth="1"/>
    <col min="17" max="16384" width="8.7109375" style="3"/>
  </cols>
  <sheetData>
    <row r="1" spans="1:16">
      <c r="K1" s="45" t="s">
        <v>126</v>
      </c>
    </row>
    <row r="2" spans="1:16">
      <c r="K2" s="45" t="s">
        <v>127</v>
      </c>
    </row>
    <row r="3" spans="1:16">
      <c r="K3" s="45" t="s">
        <v>128</v>
      </c>
    </row>
    <row r="4" spans="1:16">
      <c r="K4" s="45" t="s">
        <v>129</v>
      </c>
    </row>
    <row r="5" spans="1:16">
      <c r="K5" s="45" t="s">
        <v>202</v>
      </c>
    </row>
    <row r="7" spans="1:16">
      <c r="M7" s="83" t="s">
        <v>45</v>
      </c>
    </row>
    <row r="8" spans="1:16">
      <c r="A8" s="2"/>
    </row>
    <row r="9" spans="1:16">
      <c r="A9" s="240" t="s">
        <v>46</v>
      </c>
      <c r="B9" s="240"/>
      <c r="C9" s="240"/>
      <c r="D9" s="240"/>
      <c r="E9" s="240"/>
      <c r="F9" s="240"/>
      <c r="G9" s="240"/>
      <c r="H9" s="240"/>
      <c r="I9" s="240"/>
      <c r="J9" s="240"/>
      <c r="K9" s="240"/>
      <c r="L9" s="240"/>
      <c r="M9" s="240"/>
      <c r="N9" s="240"/>
    </row>
    <row r="10" spans="1:16">
      <c r="A10" s="240" t="s">
        <v>47</v>
      </c>
      <c r="B10" s="240"/>
      <c r="C10" s="240"/>
      <c r="D10" s="240"/>
      <c r="E10" s="240"/>
      <c r="F10" s="240"/>
      <c r="G10" s="240"/>
      <c r="H10" s="240"/>
      <c r="I10" s="240"/>
      <c r="J10" s="240"/>
      <c r="K10" s="240"/>
      <c r="L10" s="240"/>
      <c r="M10" s="240"/>
      <c r="N10" s="240"/>
    </row>
    <row r="11" spans="1:16">
      <c r="A11" s="240" t="s">
        <v>48</v>
      </c>
      <c r="B11" s="240"/>
      <c r="C11" s="240"/>
      <c r="D11" s="240"/>
      <c r="E11" s="240"/>
      <c r="F11" s="240"/>
      <c r="G11" s="240"/>
      <c r="H11" s="240"/>
      <c r="I11" s="240"/>
      <c r="J11" s="240"/>
      <c r="K11" s="240"/>
      <c r="L11" s="240"/>
      <c r="M11" s="240"/>
      <c r="N11" s="240"/>
    </row>
    <row r="12" spans="1:16">
      <c r="A12" s="240" t="s">
        <v>49</v>
      </c>
      <c r="B12" s="240"/>
      <c r="C12" s="240"/>
      <c r="D12" s="240"/>
      <c r="E12" s="240"/>
      <c r="F12" s="240"/>
      <c r="G12" s="240"/>
      <c r="H12" s="240"/>
      <c r="I12" s="240"/>
      <c r="J12" s="240"/>
      <c r="K12" s="240"/>
      <c r="L12" s="240"/>
      <c r="M12" s="240"/>
      <c r="N12" s="240"/>
    </row>
    <row r="13" spans="1:16">
      <c r="A13" s="240" t="s">
        <v>231</v>
      </c>
      <c r="B13" s="240"/>
      <c r="C13" s="240"/>
      <c r="D13" s="240"/>
      <c r="E13" s="240"/>
      <c r="F13" s="240"/>
      <c r="G13" s="240"/>
      <c r="H13" s="240"/>
      <c r="I13" s="240"/>
      <c r="J13" s="240"/>
      <c r="K13" s="240"/>
      <c r="L13" s="154"/>
      <c r="O13" s="7"/>
      <c r="P13" s="7"/>
    </row>
    <row r="14" spans="1:16">
      <c r="E14" s="4"/>
      <c r="F14" s="6"/>
    </row>
    <row r="15" spans="1:16">
      <c r="A15" s="241" t="s">
        <v>154</v>
      </c>
      <c r="B15" s="241"/>
      <c r="C15" s="241"/>
      <c r="D15" s="241"/>
      <c r="E15" s="241"/>
      <c r="F15" s="241"/>
      <c r="G15" s="241"/>
      <c r="H15" s="241"/>
      <c r="I15" s="241"/>
      <c r="J15" s="241"/>
      <c r="K15" s="241"/>
      <c r="L15" s="241"/>
      <c r="M15" s="241"/>
      <c r="N15" s="241"/>
      <c r="O15" s="7"/>
      <c r="P15" s="7"/>
    </row>
    <row r="16" spans="1:16">
      <c r="A16" s="7" t="s">
        <v>84</v>
      </c>
      <c r="B16" s="7"/>
      <c r="C16" s="7"/>
      <c r="D16" s="7"/>
      <c r="E16" s="7"/>
      <c r="F16" s="7"/>
      <c r="G16" s="7"/>
      <c r="H16" s="7"/>
      <c r="I16" s="7"/>
      <c r="J16" s="16"/>
      <c r="K16" s="16"/>
      <c r="L16" s="154"/>
      <c r="O16" s="7"/>
      <c r="P16" s="7"/>
    </row>
    <row r="17" spans="1:16" ht="4.5" customHeight="1">
      <c r="A17" s="3" t="s">
        <v>78</v>
      </c>
      <c r="E17" s="4"/>
      <c r="F17" s="6"/>
    </row>
    <row r="18" spans="1:16">
      <c r="E18" s="4"/>
      <c r="F18" s="6"/>
    </row>
    <row r="19" spans="1:16">
      <c r="A19" s="241" t="s">
        <v>152</v>
      </c>
      <c r="B19" s="241"/>
      <c r="C19" s="241"/>
      <c r="D19" s="241"/>
      <c r="E19" s="241"/>
      <c r="F19" s="241"/>
      <c r="G19" s="241"/>
      <c r="H19" s="241"/>
      <c r="I19" s="241"/>
      <c r="J19" s="241"/>
      <c r="K19" s="241"/>
      <c r="L19" s="241"/>
      <c r="M19" s="241"/>
      <c r="N19" s="241"/>
      <c r="O19" s="7"/>
      <c r="P19" s="7"/>
    </row>
    <row r="20" spans="1:16">
      <c r="A20" s="2"/>
    </row>
    <row r="21" spans="1:16" s="118" customFormat="1" ht="77.25" customHeight="1">
      <c r="A21" s="226" t="s">
        <v>3</v>
      </c>
      <c r="B21" s="242"/>
      <c r="C21" s="242"/>
      <c r="D21" s="242"/>
      <c r="E21" s="103" t="s">
        <v>50</v>
      </c>
      <c r="F21" s="103" t="s">
        <v>51</v>
      </c>
      <c r="G21" s="103" t="s">
        <v>52</v>
      </c>
      <c r="H21" s="226" t="s">
        <v>53</v>
      </c>
      <c r="I21" s="242"/>
      <c r="J21" s="243" t="s">
        <v>54</v>
      </c>
      <c r="K21" s="244"/>
      <c r="L21" s="244"/>
      <c r="M21" s="245" t="s">
        <v>8</v>
      </c>
      <c r="N21" s="246"/>
    </row>
    <row r="22" spans="1:16" s="25" customFormat="1" ht="76.5">
      <c r="A22" s="80" t="s">
        <v>9</v>
      </c>
      <c r="B22" s="80" t="s">
        <v>10</v>
      </c>
      <c r="C22" s="80" t="s">
        <v>11</v>
      </c>
      <c r="D22" s="80" t="s">
        <v>12</v>
      </c>
      <c r="E22" s="80"/>
      <c r="F22" s="80"/>
      <c r="G22" s="80"/>
      <c r="H22" s="80" t="s">
        <v>55</v>
      </c>
      <c r="I22" s="80" t="s">
        <v>56</v>
      </c>
      <c r="J22" s="24" t="s">
        <v>57</v>
      </c>
      <c r="K22" s="24" t="s">
        <v>19</v>
      </c>
      <c r="L22" s="33" t="s">
        <v>58</v>
      </c>
      <c r="M22" s="107" t="s">
        <v>21</v>
      </c>
      <c r="N22" s="107" t="s">
        <v>59</v>
      </c>
    </row>
    <row r="23" spans="1:16">
      <c r="A23" s="108" t="s">
        <v>131</v>
      </c>
      <c r="B23" s="108" t="s">
        <v>600</v>
      </c>
      <c r="C23" s="108" t="s">
        <v>82</v>
      </c>
      <c r="D23" s="109"/>
      <c r="E23" s="113" t="s">
        <v>211</v>
      </c>
      <c r="F23" s="113" t="s">
        <v>212</v>
      </c>
      <c r="G23" s="110" t="s">
        <v>93</v>
      </c>
      <c r="H23" s="114">
        <v>995</v>
      </c>
      <c r="I23" s="114">
        <v>7</v>
      </c>
      <c r="J23" s="115">
        <v>8503</v>
      </c>
      <c r="K23" s="115">
        <v>9168.2999999999993</v>
      </c>
      <c r="L23" s="155">
        <v>9131.74</v>
      </c>
      <c r="M23" s="116">
        <f>(L23/J23)*100</f>
        <v>107.39433141244265</v>
      </c>
      <c r="N23" s="116">
        <f>(L23/K23)*100</f>
        <v>99.601234689091768</v>
      </c>
    </row>
    <row r="24" spans="1:16" ht="153">
      <c r="A24" s="111" t="s">
        <v>131</v>
      </c>
      <c r="B24" s="111" t="s">
        <v>161</v>
      </c>
      <c r="C24" s="111" t="s">
        <v>80</v>
      </c>
      <c r="D24" s="108"/>
      <c r="E24" s="117" t="s">
        <v>213</v>
      </c>
      <c r="F24" s="117" t="s">
        <v>214</v>
      </c>
      <c r="G24" s="74" t="s">
        <v>93</v>
      </c>
      <c r="H24" s="114">
        <v>3267</v>
      </c>
      <c r="I24" s="114">
        <v>3250</v>
      </c>
      <c r="J24" s="115">
        <v>515484.2</v>
      </c>
      <c r="K24" s="115">
        <v>593771</v>
      </c>
      <c r="L24" s="155">
        <v>585631.48</v>
      </c>
      <c r="M24" s="116">
        <f t="shared" ref="M24:M36" si="0">(L24/J24)*100</f>
        <v>113.60803687096519</v>
      </c>
      <c r="N24" s="116">
        <f t="shared" ref="N24:N36" si="1">(L24/K24)*100</f>
        <v>98.629181957353921</v>
      </c>
    </row>
    <row r="25" spans="1:16" ht="102">
      <c r="A25" s="111" t="s">
        <v>131</v>
      </c>
      <c r="B25" s="111" t="s">
        <v>161</v>
      </c>
      <c r="C25" s="111" t="s">
        <v>81</v>
      </c>
      <c r="D25" s="74"/>
      <c r="E25" s="112" t="s">
        <v>215</v>
      </c>
      <c r="F25" s="76" t="s">
        <v>216</v>
      </c>
      <c r="G25" s="76" t="s">
        <v>93</v>
      </c>
      <c r="H25" s="114">
        <v>35</v>
      </c>
      <c r="I25" s="114">
        <v>32</v>
      </c>
      <c r="J25" s="115">
        <v>10281.459999999999</v>
      </c>
      <c r="K25" s="115">
        <v>10792.33</v>
      </c>
      <c r="L25" s="155">
        <v>10605.42</v>
      </c>
      <c r="M25" s="116">
        <f t="shared" si="0"/>
        <v>103.15091436430235</v>
      </c>
      <c r="N25" s="116">
        <f t="shared" si="1"/>
        <v>98.268121897681041</v>
      </c>
    </row>
    <row r="26" spans="1:16" ht="102">
      <c r="A26" s="111" t="s">
        <v>131</v>
      </c>
      <c r="B26" s="111" t="s">
        <v>161</v>
      </c>
      <c r="C26" s="111" t="s">
        <v>81</v>
      </c>
      <c r="D26" s="74"/>
      <c r="E26" s="112" t="s">
        <v>217</v>
      </c>
      <c r="F26" s="76" t="s">
        <v>216</v>
      </c>
      <c r="G26" s="76" t="s">
        <v>93</v>
      </c>
      <c r="H26" s="114">
        <v>19</v>
      </c>
      <c r="I26" s="114">
        <v>15</v>
      </c>
      <c r="J26" s="115">
        <v>5523.51</v>
      </c>
      <c r="K26" s="115">
        <v>5858.7</v>
      </c>
      <c r="L26" s="155">
        <v>5757.23</v>
      </c>
      <c r="M26" s="116">
        <f t="shared" si="0"/>
        <v>104.23136737328255</v>
      </c>
      <c r="N26" s="116">
        <f t="shared" si="1"/>
        <v>98.268045812210886</v>
      </c>
    </row>
    <row r="27" spans="1:16" ht="89.25">
      <c r="A27" s="111" t="s">
        <v>131</v>
      </c>
      <c r="B27" s="111" t="s">
        <v>161</v>
      </c>
      <c r="C27" s="111" t="s">
        <v>81</v>
      </c>
      <c r="D27" s="74"/>
      <c r="E27" s="112" t="s">
        <v>218</v>
      </c>
      <c r="F27" s="76" t="s">
        <v>216</v>
      </c>
      <c r="G27" s="76" t="s">
        <v>93</v>
      </c>
      <c r="H27" s="114">
        <v>28</v>
      </c>
      <c r="I27" s="114">
        <v>32</v>
      </c>
      <c r="J27" s="115">
        <v>8317.77</v>
      </c>
      <c r="K27" s="115">
        <v>8633.8700000000008</v>
      </c>
      <c r="L27" s="155">
        <v>8484.34</v>
      </c>
      <c r="M27" s="116">
        <f t="shared" si="0"/>
        <v>102.00258001844244</v>
      </c>
      <c r="N27" s="116">
        <f t="shared" si="1"/>
        <v>98.268099936644859</v>
      </c>
    </row>
    <row r="28" spans="1:16" ht="102">
      <c r="A28" s="111" t="s">
        <v>131</v>
      </c>
      <c r="B28" s="111" t="s">
        <v>161</v>
      </c>
      <c r="C28" s="111" t="s">
        <v>81</v>
      </c>
      <c r="D28" s="74"/>
      <c r="E28" s="112" t="s">
        <v>219</v>
      </c>
      <c r="F28" s="76" t="s">
        <v>216</v>
      </c>
      <c r="G28" s="76" t="s">
        <v>93</v>
      </c>
      <c r="H28" s="114">
        <v>30</v>
      </c>
      <c r="I28" s="114">
        <v>23</v>
      </c>
      <c r="J28" s="115">
        <v>8774.15</v>
      </c>
      <c r="K28" s="115">
        <v>9250.57</v>
      </c>
      <c r="L28" s="155">
        <v>9090.36</v>
      </c>
      <c r="M28" s="116">
        <f t="shared" si="0"/>
        <v>103.60388185750186</v>
      </c>
      <c r="N28" s="116">
        <f t="shared" si="1"/>
        <v>98.268106722072275</v>
      </c>
    </row>
    <row r="29" spans="1:16" ht="51">
      <c r="A29" s="111" t="s">
        <v>131</v>
      </c>
      <c r="B29" s="111" t="s">
        <v>161</v>
      </c>
      <c r="C29" s="111" t="s">
        <v>81</v>
      </c>
      <c r="D29" s="74"/>
      <c r="E29" s="112" t="s">
        <v>220</v>
      </c>
      <c r="F29" s="76" t="s">
        <v>216</v>
      </c>
      <c r="G29" s="76" t="s">
        <v>93</v>
      </c>
      <c r="H29" s="114">
        <v>33</v>
      </c>
      <c r="I29" s="114">
        <v>39</v>
      </c>
      <c r="J29" s="115">
        <v>9458.5</v>
      </c>
      <c r="K29" s="115">
        <v>10175.629999999999</v>
      </c>
      <c r="L29" s="155">
        <v>9999.4</v>
      </c>
      <c r="M29" s="116">
        <f t="shared" si="0"/>
        <v>105.71866575038325</v>
      </c>
      <c r="N29" s="116">
        <f t="shared" si="1"/>
        <v>98.268117060073919</v>
      </c>
    </row>
    <row r="30" spans="1:16" ht="165.75">
      <c r="A30" s="108" t="s">
        <v>131</v>
      </c>
      <c r="B30" s="108" t="s">
        <v>161</v>
      </c>
      <c r="C30" s="108" t="s">
        <v>82</v>
      </c>
      <c r="D30" s="74"/>
      <c r="E30" s="112" t="s">
        <v>221</v>
      </c>
      <c r="F30" s="74" t="s">
        <v>222</v>
      </c>
      <c r="G30" s="74" t="s">
        <v>93</v>
      </c>
      <c r="H30" s="114">
        <v>5859</v>
      </c>
      <c r="I30" s="114">
        <v>6746</v>
      </c>
      <c r="J30" s="115">
        <v>150566.98000000001</v>
      </c>
      <c r="K30" s="115">
        <v>169481.64</v>
      </c>
      <c r="L30" s="155">
        <v>167891.43</v>
      </c>
      <c r="M30" s="116">
        <f t="shared" si="0"/>
        <v>111.50614165204082</v>
      </c>
      <c r="N30" s="116">
        <f t="shared" si="1"/>
        <v>99.061721375837507</v>
      </c>
    </row>
    <row r="31" spans="1:16" ht="127.5">
      <c r="A31" s="108" t="s">
        <v>131</v>
      </c>
      <c r="B31" s="108" t="s">
        <v>161</v>
      </c>
      <c r="C31" s="108" t="s">
        <v>82</v>
      </c>
      <c r="D31" s="74"/>
      <c r="E31" s="74" t="s">
        <v>223</v>
      </c>
      <c r="F31" s="74" t="s">
        <v>222</v>
      </c>
      <c r="G31" s="76" t="s">
        <v>93</v>
      </c>
      <c r="H31" s="114">
        <v>25271</v>
      </c>
      <c r="I31" s="114">
        <v>29679</v>
      </c>
      <c r="J31" s="115">
        <v>177111.04000000001</v>
      </c>
      <c r="K31" s="115">
        <v>198774.88</v>
      </c>
      <c r="L31" s="155">
        <v>197095.55</v>
      </c>
      <c r="M31" s="116">
        <f t="shared" si="0"/>
        <v>111.28360490684261</v>
      </c>
      <c r="N31" s="116">
        <f t="shared" si="1"/>
        <v>99.155159847159752</v>
      </c>
    </row>
    <row r="32" spans="1:16" ht="114.75">
      <c r="A32" s="108" t="s">
        <v>131</v>
      </c>
      <c r="B32" s="108" t="s">
        <v>161</v>
      </c>
      <c r="C32" s="108" t="s">
        <v>82</v>
      </c>
      <c r="D32" s="74"/>
      <c r="E32" s="74" t="s">
        <v>224</v>
      </c>
      <c r="F32" s="74" t="s">
        <v>222</v>
      </c>
      <c r="G32" s="76" t="s">
        <v>93</v>
      </c>
      <c r="H32" s="114">
        <v>20803</v>
      </c>
      <c r="I32" s="114">
        <v>22508</v>
      </c>
      <c r="J32" s="115">
        <v>351724.38</v>
      </c>
      <c r="K32" s="115">
        <v>395843.18</v>
      </c>
      <c r="L32" s="155">
        <v>391274.98</v>
      </c>
      <c r="M32" s="116">
        <f t="shared" si="0"/>
        <v>111.24477069232448</v>
      </c>
      <c r="N32" s="116">
        <f t="shared" si="1"/>
        <v>98.845957128780142</v>
      </c>
    </row>
    <row r="33" spans="1:14" ht="38.25">
      <c r="A33" s="108" t="s">
        <v>131</v>
      </c>
      <c r="B33" s="108" t="s">
        <v>161</v>
      </c>
      <c r="C33" s="108" t="s">
        <v>82</v>
      </c>
      <c r="D33" s="74"/>
      <c r="E33" s="74" t="s">
        <v>225</v>
      </c>
      <c r="F33" s="74" t="s">
        <v>226</v>
      </c>
      <c r="G33" s="74" t="s">
        <v>227</v>
      </c>
      <c r="H33" s="114">
        <v>12</v>
      </c>
      <c r="I33" s="114">
        <v>12</v>
      </c>
      <c r="J33" s="115">
        <v>220.08</v>
      </c>
      <c r="K33" s="115">
        <v>277.58999999999997</v>
      </c>
      <c r="L33" s="155">
        <v>272.99</v>
      </c>
      <c r="M33" s="116">
        <f t="shared" si="0"/>
        <v>124.04125772446383</v>
      </c>
      <c r="N33" s="116">
        <f t="shared" si="1"/>
        <v>98.34287978673585</v>
      </c>
    </row>
    <row r="34" spans="1:14" ht="38.25">
      <c r="A34" s="108" t="s">
        <v>131</v>
      </c>
      <c r="B34" s="108" t="s">
        <v>161</v>
      </c>
      <c r="C34" s="108" t="s">
        <v>82</v>
      </c>
      <c r="D34" s="74"/>
      <c r="E34" s="74" t="s">
        <v>228</v>
      </c>
      <c r="F34" s="74" t="s">
        <v>226</v>
      </c>
      <c r="G34" s="74" t="s">
        <v>227</v>
      </c>
      <c r="H34" s="114">
        <v>18</v>
      </c>
      <c r="I34" s="114">
        <v>18</v>
      </c>
      <c r="J34" s="115">
        <v>461.58</v>
      </c>
      <c r="K34" s="115">
        <v>550.5</v>
      </c>
      <c r="L34" s="155">
        <v>540.52</v>
      </c>
      <c r="M34" s="116">
        <f t="shared" si="0"/>
        <v>117.10212747519391</v>
      </c>
      <c r="N34" s="116">
        <f t="shared" si="1"/>
        <v>98.187102633969118</v>
      </c>
    </row>
    <row r="35" spans="1:14" ht="38.25">
      <c r="A35" s="108" t="s">
        <v>131</v>
      </c>
      <c r="B35" s="108" t="s">
        <v>161</v>
      </c>
      <c r="C35" s="108" t="s">
        <v>82</v>
      </c>
      <c r="D35" s="74"/>
      <c r="E35" s="74" t="s">
        <v>229</v>
      </c>
      <c r="F35" s="74" t="s">
        <v>226</v>
      </c>
      <c r="G35" s="74" t="s">
        <v>227</v>
      </c>
      <c r="H35" s="114">
        <v>8</v>
      </c>
      <c r="I35" s="114">
        <v>8</v>
      </c>
      <c r="J35" s="115">
        <v>190.54</v>
      </c>
      <c r="K35" s="115">
        <v>229.77</v>
      </c>
      <c r="L35" s="155">
        <v>225.67</v>
      </c>
      <c r="M35" s="116">
        <f t="shared" si="0"/>
        <v>118.43707358035059</v>
      </c>
      <c r="N35" s="116">
        <f t="shared" si="1"/>
        <v>98.215606911259073</v>
      </c>
    </row>
    <row r="36" spans="1:14" ht="38.25">
      <c r="A36" s="108" t="s">
        <v>131</v>
      </c>
      <c r="B36" s="108" t="s">
        <v>161</v>
      </c>
      <c r="C36" s="108" t="s">
        <v>82</v>
      </c>
      <c r="D36" s="74"/>
      <c r="E36" s="74" t="s">
        <v>230</v>
      </c>
      <c r="F36" s="74" t="s">
        <v>226</v>
      </c>
      <c r="G36" s="74" t="s">
        <v>227</v>
      </c>
      <c r="H36" s="114">
        <v>8</v>
      </c>
      <c r="I36" s="114">
        <v>8</v>
      </c>
      <c r="J36" s="115">
        <v>190.54</v>
      </c>
      <c r="K36" s="115">
        <v>229.77</v>
      </c>
      <c r="L36" s="155">
        <v>225.67</v>
      </c>
      <c r="M36" s="116">
        <f t="shared" si="0"/>
        <v>118.43707358035059</v>
      </c>
      <c r="N36" s="116">
        <f t="shared" si="1"/>
        <v>98.215606911259073</v>
      </c>
    </row>
    <row r="38" spans="1:14">
      <c r="A38" s="240" t="s">
        <v>603</v>
      </c>
      <c r="B38" s="240"/>
      <c r="C38" s="240"/>
      <c r="D38" s="240"/>
      <c r="E38" s="240"/>
      <c r="F38" s="240"/>
      <c r="G38" s="240"/>
      <c r="H38" s="240"/>
      <c r="I38" s="240"/>
      <c r="J38" s="240"/>
      <c r="K38" s="240"/>
      <c r="L38" s="240"/>
      <c r="M38" s="240"/>
      <c r="N38" s="240"/>
    </row>
  </sheetData>
  <mergeCells count="12">
    <mergeCell ref="A38:N38"/>
    <mergeCell ref="A9:N9"/>
    <mergeCell ref="A10:N10"/>
    <mergeCell ref="A11:N11"/>
    <mergeCell ref="A13:K13"/>
    <mergeCell ref="A12:N12"/>
    <mergeCell ref="A15:N15"/>
    <mergeCell ref="A19:N19"/>
    <mergeCell ref="A21:D21"/>
    <mergeCell ref="H21:I21"/>
    <mergeCell ref="J21:L21"/>
    <mergeCell ref="M21:N21"/>
  </mergeCells>
  <pageMargins left="0.2" right="0.27559055118110237" top="0.23622047244094491" bottom="0.11811023622047245" header="0.19685039370078741" footer="0.11811023622047245"/>
  <pageSetup paperSize="9" scale="65" orientation="landscape" r:id="rId1"/>
</worksheet>
</file>

<file path=xl/worksheets/sheet5.xml><?xml version="1.0" encoding="utf-8"?>
<worksheet xmlns="http://schemas.openxmlformats.org/spreadsheetml/2006/main" xmlns:r="http://schemas.openxmlformats.org/officeDocument/2006/relationships">
  <sheetPr>
    <tabColor theme="0"/>
    <pageSetUpPr fitToPage="1"/>
  </sheetPr>
  <dimension ref="A1:K51"/>
  <sheetViews>
    <sheetView tabSelected="1" zoomScale="90" zoomScaleNormal="90" workbookViewId="0">
      <selection activeCell="A14" sqref="A14:J14"/>
    </sheetView>
  </sheetViews>
  <sheetFormatPr defaultColWidth="8.7109375" defaultRowHeight="12.75"/>
  <cols>
    <col min="1" max="3" width="4.42578125" style="1" customWidth="1"/>
    <col min="4" max="4" width="49.28515625" style="1" customWidth="1"/>
    <col min="5" max="5" width="9.7109375" style="1" customWidth="1"/>
    <col min="6" max="6" width="14.28515625" style="1" customWidth="1"/>
    <col min="7" max="7" width="16.5703125" style="1" customWidth="1"/>
    <col min="8" max="8" width="12.7109375" style="81" customWidth="1"/>
    <col min="9" max="9" width="12.7109375" style="1" customWidth="1"/>
    <col min="10" max="10" width="35.42578125" style="1" customWidth="1"/>
    <col min="11" max="16384" width="8.7109375" style="1"/>
  </cols>
  <sheetData>
    <row r="1" spans="1:11" ht="15.75">
      <c r="G1" s="45" t="s">
        <v>126</v>
      </c>
    </row>
    <row r="2" spans="1:11" ht="15.75">
      <c r="G2" s="45" t="s">
        <v>127</v>
      </c>
    </row>
    <row r="3" spans="1:11" ht="15.75">
      <c r="G3" s="45" t="s">
        <v>128</v>
      </c>
    </row>
    <row r="4" spans="1:11" ht="15.75">
      <c r="G4" s="45" t="s">
        <v>129</v>
      </c>
    </row>
    <row r="5" spans="1:11" ht="15.75">
      <c r="G5" s="45" t="s">
        <v>202</v>
      </c>
    </row>
    <row r="10" spans="1:11">
      <c r="J10" s="14" t="s">
        <v>60</v>
      </c>
    </row>
    <row r="11" spans="1:11">
      <c r="A11" s="10"/>
    </row>
    <row r="12" spans="1:11">
      <c r="A12" s="220" t="s">
        <v>61</v>
      </c>
      <c r="B12" s="220"/>
      <c r="C12" s="220"/>
      <c r="D12" s="220"/>
      <c r="E12" s="220"/>
      <c r="F12" s="220"/>
      <c r="G12" s="220"/>
      <c r="H12" s="220"/>
      <c r="I12" s="220"/>
      <c r="J12" s="220"/>
    </row>
    <row r="13" spans="1:11">
      <c r="A13" s="220" t="s">
        <v>62</v>
      </c>
      <c r="B13" s="220"/>
      <c r="C13" s="220"/>
      <c r="D13" s="220"/>
      <c r="E13" s="220"/>
      <c r="F13" s="220"/>
      <c r="G13" s="220"/>
      <c r="H13" s="220"/>
      <c r="I13" s="220"/>
      <c r="J13" s="220"/>
    </row>
    <row r="14" spans="1:11">
      <c r="A14" s="220" t="s">
        <v>203</v>
      </c>
      <c r="B14" s="220"/>
      <c r="C14" s="220"/>
      <c r="D14" s="220"/>
      <c r="E14" s="220"/>
      <c r="F14" s="220"/>
      <c r="G14" s="220"/>
      <c r="H14" s="220"/>
      <c r="I14" s="220"/>
      <c r="J14" s="220"/>
      <c r="K14" s="11"/>
    </row>
    <row r="15" spans="1:11">
      <c r="E15" s="12"/>
      <c r="F15" s="13"/>
    </row>
    <row r="16" spans="1:11">
      <c r="A16" s="220" t="s">
        <v>125</v>
      </c>
      <c r="B16" s="220"/>
      <c r="C16" s="220"/>
      <c r="D16" s="220"/>
      <c r="E16" s="220"/>
      <c r="F16" s="220"/>
      <c r="G16" s="220"/>
      <c r="H16" s="220"/>
      <c r="I16" s="220"/>
      <c r="J16" s="220"/>
      <c r="K16" s="11"/>
    </row>
    <row r="17" spans="1:11">
      <c r="A17" s="220" t="s">
        <v>84</v>
      </c>
      <c r="B17" s="220"/>
      <c r="C17" s="220"/>
      <c r="D17" s="220"/>
      <c r="E17" s="220"/>
      <c r="F17" s="220"/>
      <c r="G17" s="220"/>
      <c r="H17" s="220"/>
      <c r="I17" s="220"/>
      <c r="J17" s="220"/>
      <c r="K17" s="11"/>
    </row>
    <row r="18" spans="1:11">
      <c r="A18" s="1" t="s">
        <v>78</v>
      </c>
      <c r="E18" s="12"/>
      <c r="F18" s="13"/>
    </row>
    <row r="19" spans="1:11">
      <c r="E19" s="12"/>
      <c r="F19" s="13"/>
    </row>
    <row r="20" spans="1:11">
      <c r="A20" s="221" t="s">
        <v>149</v>
      </c>
      <c r="B20" s="221"/>
      <c r="C20" s="221"/>
      <c r="D20" s="221"/>
      <c r="E20" s="221"/>
      <c r="F20" s="221"/>
      <c r="G20" s="221"/>
      <c r="H20" s="221"/>
      <c r="I20" s="221"/>
      <c r="J20" s="221"/>
      <c r="K20" s="11"/>
    </row>
    <row r="21" spans="1:11">
      <c r="A21" s="10"/>
    </row>
    <row r="22" spans="1:11" s="23" customFormat="1">
      <c r="A22" s="226" t="s">
        <v>3</v>
      </c>
      <c r="B22" s="226"/>
      <c r="C22" s="226" t="s">
        <v>63</v>
      </c>
      <c r="D22" s="226" t="s">
        <v>64</v>
      </c>
      <c r="E22" s="226" t="s">
        <v>65</v>
      </c>
      <c r="F22" s="226" t="s">
        <v>66</v>
      </c>
      <c r="G22" s="226"/>
      <c r="H22" s="250" t="s">
        <v>67</v>
      </c>
      <c r="I22" s="226" t="s">
        <v>68</v>
      </c>
      <c r="J22" s="226" t="s">
        <v>69</v>
      </c>
    </row>
    <row r="23" spans="1:11" s="23" customFormat="1">
      <c r="A23" s="226"/>
      <c r="B23" s="226"/>
      <c r="C23" s="226"/>
      <c r="D23" s="226"/>
      <c r="E23" s="226"/>
      <c r="F23" s="238" t="s">
        <v>70</v>
      </c>
      <c r="G23" s="226" t="s">
        <v>71</v>
      </c>
      <c r="H23" s="250"/>
      <c r="I23" s="226"/>
      <c r="J23" s="226"/>
    </row>
    <row r="24" spans="1:11" s="23" customFormat="1" ht="28.5" customHeight="1">
      <c r="A24" s="9" t="s">
        <v>9</v>
      </c>
      <c r="B24" s="9" t="s">
        <v>10</v>
      </c>
      <c r="C24" s="226"/>
      <c r="D24" s="226"/>
      <c r="E24" s="226"/>
      <c r="F24" s="239"/>
      <c r="G24" s="226"/>
      <c r="H24" s="250"/>
      <c r="I24" s="226"/>
      <c r="J24" s="226"/>
    </row>
    <row r="25" spans="1:11" ht="15.75">
      <c r="A25" s="248" t="s">
        <v>130</v>
      </c>
      <c r="B25" s="249"/>
      <c r="C25" s="249"/>
      <c r="D25" s="249"/>
      <c r="E25" s="249"/>
      <c r="F25" s="249"/>
      <c r="G25" s="249"/>
      <c r="H25" s="249"/>
      <c r="I25" s="249"/>
      <c r="J25" s="249"/>
    </row>
    <row r="26" spans="1:11" ht="78.75" customHeight="1">
      <c r="A26" s="47" t="s">
        <v>131</v>
      </c>
      <c r="B26" s="47" t="s">
        <v>132</v>
      </c>
      <c r="C26" s="48">
        <v>1</v>
      </c>
      <c r="D26" s="49" t="s">
        <v>109</v>
      </c>
      <c r="E26" s="50" t="s">
        <v>94</v>
      </c>
      <c r="F26" s="54">
        <v>98.5</v>
      </c>
      <c r="G26" s="54">
        <v>98.5</v>
      </c>
      <c r="H26" s="54">
        <f>G26-F26</f>
        <v>0</v>
      </c>
      <c r="I26" s="54">
        <f>(G26/F26)*100</f>
        <v>100</v>
      </c>
      <c r="J26" s="75"/>
    </row>
    <row r="27" spans="1:11" ht="89.25" customHeight="1">
      <c r="A27" s="47" t="s">
        <v>131</v>
      </c>
      <c r="B27" s="47" t="s">
        <v>132</v>
      </c>
      <c r="C27" s="48">
        <v>2</v>
      </c>
      <c r="D27" s="53" t="s">
        <v>111</v>
      </c>
      <c r="E27" s="50" t="s">
        <v>94</v>
      </c>
      <c r="F27" s="55">
        <v>58.7</v>
      </c>
      <c r="G27" s="55">
        <v>58.9</v>
      </c>
      <c r="H27" s="54">
        <f t="shared" ref="H27:H34" si="0">G27-F27</f>
        <v>0.19999999999999574</v>
      </c>
      <c r="I27" s="54">
        <f t="shared" ref="I27:I47" si="1">(G27/F27)*100</f>
        <v>100.34071550255537</v>
      </c>
      <c r="J27" s="74"/>
    </row>
    <row r="28" spans="1:11" ht="63">
      <c r="A28" s="47" t="s">
        <v>131</v>
      </c>
      <c r="B28" s="47" t="s">
        <v>132</v>
      </c>
      <c r="C28" s="48">
        <v>3</v>
      </c>
      <c r="D28" s="53" t="s">
        <v>633</v>
      </c>
      <c r="E28" s="50" t="s">
        <v>94</v>
      </c>
      <c r="F28" s="55">
        <v>63.2</v>
      </c>
      <c r="G28" s="55">
        <v>64.7</v>
      </c>
      <c r="H28" s="54">
        <f t="shared" si="0"/>
        <v>1.5</v>
      </c>
      <c r="I28" s="54">
        <f t="shared" si="1"/>
        <v>102.37341772151898</v>
      </c>
      <c r="J28" s="75"/>
    </row>
    <row r="29" spans="1:11" ht="15.75">
      <c r="A29" s="247" t="s">
        <v>95</v>
      </c>
      <c r="B29" s="247"/>
      <c r="C29" s="247"/>
      <c r="D29" s="247"/>
      <c r="E29" s="247"/>
      <c r="F29" s="247"/>
      <c r="G29" s="247"/>
      <c r="H29" s="247"/>
      <c r="I29" s="247"/>
      <c r="J29" s="247"/>
    </row>
    <row r="30" spans="1:11" ht="112.5" customHeight="1">
      <c r="A30" s="47" t="s">
        <v>131</v>
      </c>
      <c r="B30" s="47" t="s">
        <v>80</v>
      </c>
      <c r="C30" s="48">
        <v>1</v>
      </c>
      <c r="D30" s="49" t="s">
        <v>133</v>
      </c>
      <c r="E30" s="50" t="s">
        <v>94</v>
      </c>
      <c r="F30" s="48">
        <v>98.4</v>
      </c>
      <c r="G30" s="48">
        <v>98.4</v>
      </c>
      <c r="H30" s="54">
        <f t="shared" si="0"/>
        <v>0</v>
      </c>
      <c r="I30" s="54">
        <f t="shared" si="1"/>
        <v>100</v>
      </c>
      <c r="J30" s="106"/>
    </row>
    <row r="31" spans="1:11" ht="94.5">
      <c r="A31" s="47" t="s">
        <v>131</v>
      </c>
      <c r="B31" s="47" t="s">
        <v>80</v>
      </c>
      <c r="C31" s="48">
        <v>2</v>
      </c>
      <c r="D31" s="53" t="s">
        <v>112</v>
      </c>
      <c r="E31" s="50" t="s">
        <v>94</v>
      </c>
      <c r="F31" s="54">
        <v>30</v>
      </c>
      <c r="G31" s="54">
        <v>30</v>
      </c>
      <c r="H31" s="54">
        <f t="shared" si="0"/>
        <v>0</v>
      </c>
      <c r="I31" s="54">
        <f t="shared" si="1"/>
        <v>100</v>
      </c>
      <c r="J31" s="79"/>
    </row>
    <row r="32" spans="1:11" ht="94.5">
      <c r="A32" s="47" t="s">
        <v>131</v>
      </c>
      <c r="B32" s="47" t="s">
        <v>80</v>
      </c>
      <c r="C32" s="48">
        <v>3</v>
      </c>
      <c r="D32" s="53" t="s">
        <v>113</v>
      </c>
      <c r="E32" s="50" t="s">
        <v>94</v>
      </c>
      <c r="F32" s="58">
        <v>30</v>
      </c>
      <c r="G32" s="58">
        <v>30</v>
      </c>
      <c r="H32" s="54">
        <f t="shared" si="0"/>
        <v>0</v>
      </c>
      <c r="I32" s="54">
        <f t="shared" si="1"/>
        <v>100</v>
      </c>
      <c r="J32" s="79"/>
    </row>
    <row r="33" spans="1:10" ht="15.75">
      <c r="A33" s="247" t="s">
        <v>134</v>
      </c>
      <c r="B33" s="247"/>
      <c r="C33" s="247"/>
      <c r="D33" s="247"/>
      <c r="E33" s="247"/>
      <c r="F33" s="247"/>
      <c r="G33" s="247"/>
      <c r="H33" s="247"/>
      <c r="I33" s="247"/>
      <c r="J33" s="247"/>
    </row>
    <row r="34" spans="1:10" ht="51">
      <c r="A34" s="51" t="s">
        <v>131</v>
      </c>
      <c r="B34" s="51" t="s">
        <v>81</v>
      </c>
      <c r="C34" s="52">
        <v>1</v>
      </c>
      <c r="D34" s="53" t="s">
        <v>135</v>
      </c>
      <c r="E34" s="59" t="s">
        <v>136</v>
      </c>
      <c r="F34" s="52">
        <v>1.93</v>
      </c>
      <c r="G34" s="52">
        <v>1.93</v>
      </c>
      <c r="H34" s="54">
        <f t="shared" si="0"/>
        <v>0</v>
      </c>
      <c r="I34" s="54">
        <f t="shared" si="1"/>
        <v>100</v>
      </c>
      <c r="J34" s="74" t="s">
        <v>210</v>
      </c>
    </row>
    <row r="35" spans="1:10" ht="47.25">
      <c r="A35" s="51" t="s">
        <v>131</v>
      </c>
      <c r="B35" s="51" t="s">
        <v>81</v>
      </c>
      <c r="C35" s="52">
        <v>2</v>
      </c>
      <c r="D35" s="53" t="s">
        <v>137</v>
      </c>
      <c r="E35" s="59" t="s">
        <v>136</v>
      </c>
      <c r="F35" s="48">
        <v>0.7</v>
      </c>
      <c r="G35" s="48">
        <v>0.7</v>
      </c>
      <c r="H35" s="54">
        <f>F35-G35</f>
        <v>0</v>
      </c>
      <c r="I35" s="54">
        <f>(F35/G35)*100</f>
        <v>100</v>
      </c>
      <c r="J35" s="76"/>
    </row>
    <row r="36" spans="1:10" ht="15.75">
      <c r="A36" s="247" t="s">
        <v>138</v>
      </c>
      <c r="B36" s="247"/>
      <c r="C36" s="247"/>
      <c r="D36" s="247"/>
      <c r="E36" s="247"/>
      <c r="F36" s="247"/>
      <c r="G36" s="247"/>
      <c r="H36" s="247"/>
      <c r="I36" s="247"/>
      <c r="J36" s="247"/>
    </row>
    <row r="37" spans="1:10" ht="152.25" customHeight="1">
      <c r="A37" s="46" t="s">
        <v>131</v>
      </c>
      <c r="B37" s="47" t="s">
        <v>82</v>
      </c>
      <c r="C37" s="48">
        <v>1</v>
      </c>
      <c r="D37" s="49" t="s">
        <v>97</v>
      </c>
      <c r="E37" s="50" t="s">
        <v>98</v>
      </c>
      <c r="F37" s="48">
        <v>21.57</v>
      </c>
      <c r="G37" s="48">
        <v>21.57</v>
      </c>
      <c r="H37" s="54">
        <f>F37-G37</f>
        <v>0</v>
      </c>
      <c r="I37" s="54">
        <f t="shared" si="1"/>
        <v>100</v>
      </c>
      <c r="J37" s="77"/>
    </row>
    <row r="38" spans="1:10" ht="63">
      <c r="A38" s="51" t="s">
        <v>131</v>
      </c>
      <c r="B38" s="51" t="s">
        <v>82</v>
      </c>
      <c r="C38" s="52">
        <v>2</v>
      </c>
      <c r="D38" s="60" t="s">
        <v>114</v>
      </c>
      <c r="E38" s="57" t="s">
        <v>94</v>
      </c>
      <c r="F38" s="54">
        <v>50</v>
      </c>
      <c r="G38" s="54">
        <v>50</v>
      </c>
      <c r="H38" s="54">
        <f>G38-F38</f>
        <v>0</v>
      </c>
      <c r="I38" s="54">
        <f t="shared" si="1"/>
        <v>100</v>
      </c>
      <c r="J38" s="43"/>
    </row>
    <row r="39" spans="1:10" ht="174.75" customHeight="1">
      <c r="A39" s="51" t="s">
        <v>131</v>
      </c>
      <c r="B39" s="51" t="s">
        <v>82</v>
      </c>
      <c r="C39" s="52">
        <v>3</v>
      </c>
      <c r="D39" s="53" t="s">
        <v>139</v>
      </c>
      <c r="E39" s="57" t="s">
        <v>94</v>
      </c>
      <c r="F39" s="95">
        <v>4.17</v>
      </c>
      <c r="G39" s="95">
        <v>4.17</v>
      </c>
      <c r="H39" s="54">
        <f>F39-G39</f>
        <v>0</v>
      </c>
      <c r="I39" s="54">
        <f>(F39/G39)*100</f>
        <v>100</v>
      </c>
      <c r="J39" s="5"/>
    </row>
    <row r="40" spans="1:10" ht="94.5">
      <c r="A40" s="51" t="s">
        <v>131</v>
      </c>
      <c r="B40" s="51" t="s">
        <v>82</v>
      </c>
      <c r="C40" s="52">
        <v>4</v>
      </c>
      <c r="D40" s="53" t="s">
        <v>115</v>
      </c>
      <c r="E40" s="57" t="s">
        <v>96</v>
      </c>
      <c r="F40" s="54">
        <v>42</v>
      </c>
      <c r="G40" s="54">
        <v>42</v>
      </c>
      <c r="H40" s="54">
        <f t="shared" ref="H40" si="2">F40-G40</f>
        <v>0</v>
      </c>
      <c r="I40" s="54">
        <f t="shared" si="1"/>
        <v>100</v>
      </c>
      <c r="J40" s="38"/>
    </row>
    <row r="41" spans="1:10" ht="126">
      <c r="A41" s="47" t="s">
        <v>131</v>
      </c>
      <c r="B41" s="47" t="s">
        <v>82</v>
      </c>
      <c r="C41" s="48">
        <v>5</v>
      </c>
      <c r="D41" s="53" t="s">
        <v>204</v>
      </c>
      <c r="E41" s="50" t="s">
        <v>94</v>
      </c>
      <c r="F41" s="54">
        <v>0.4</v>
      </c>
      <c r="G41" s="54">
        <v>0.4</v>
      </c>
      <c r="H41" s="54">
        <f t="shared" ref="H41" si="3">F41-G41</f>
        <v>0</v>
      </c>
      <c r="I41" s="54">
        <f t="shared" ref="I41" si="4">(G41/F41)*100</f>
        <v>100</v>
      </c>
      <c r="J41" s="97"/>
    </row>
    <row r="42" spans="1:10" ht="78.75">
      <c r="A42" s="47" t="s">
        <v>131</v>
      </c>
      <c r="B42" s="47" t="s">
        <v>82</v>
      </c>
      <c r="C42" s="48">
        <v>6</v>
      </c>
      <c r="D42" s="53" t="s">
        <v>205</v>
      </c>
      <c r="E42" s="50" t="s">
        <v>94</v>
      </c>
      <c r="F42" s="54">
        <v>4.5</v>
      </c>
      <c r="G42" s="54">
        <v>6.6</v>
      </c>
      <c r="H42" s="54">
        <f>G42-F42</f>
        <v>2.0999999999999996</v>
      </c>
      <c r="I42" s="54">
        <f>(G42/F42)*100</f>
        <v>146.66666666666666</v>
      </c>
      <c r="J42" s="97"/>
    </row>
    <row r="43" spans="1:10" ht="15.75">
      <c r="A43" s="247" t="s">
        <v>140</v>
      </c>
      <c r="B43" s="247"/>
      <c r="C43" s="247"/>
      <c r="D43" s="247"/>
      <c r="E43" s="247"/>
      <c r="F43" s="247"/>
      <c r="G43" s="247"/>
      <c r="H43" s="247"/>
      <c r="I43" s="247"/>
      <c r="J43" s="247"/>
    </row>
    <row r="44" spans="1:10" ht="78.75">
      <c r="A44" s="51" t="s">
        <v>131</v>
      </c>
      <c r="B44" s="51" t="s">
        <v>83</v>
      </c>
      <c r="C44" s="51" t="s">
        <v>88</v>
      </c>
      <c r="D44" s="62" t="s">
        <v>116</v>
      </c>
      <c r="E44" s="57" t="s">
        <v>94</v>
      </c>
      <c r="F44" s="61">
        <v>100</v>
      </c>
      <c r="G44" s="55">
        <v>100</v>
      </c>
      <c r="H44" s="54">
        <f>F44-G44</f>
        <v>0</v>
      </c>
      <c r="I44" s="54">
        <f>(G44/F44)*100</f>
        <v>100</v>
      </c>
      <c r="J44" s="38"/>
    </row>
    <row r="45" spans="1:10" ht="47.25">
      <c r="A45" s="46" t="s">
        <v>131</v>
      </c>
      <c r="B45" s="51" t="s">
        <v>83</v>
      </c>
      <c r="C45" s="48">
        <v>2</v>
      </c>
      <c r="D45" s="56" t="s">
        <v>206</v>
      </c>
      <c r="E45" s="50" t="s">
        <v>94</v>
      </c>
      <c r="F45" s="55" t="s">
        <v>99</v>
      </c>
      <c r="G45" s="55">
        <v>100</v>
      </c>
      <c r="H45" s="54">
        <v>0</v>
      </c>
      <c r="I45" s="54">
        <v>100</v>
      </c>
      <c r="J45" s="38"/>
    </row>
    <row r="46" spans="1:10" ht="129" customHeight="1">
      <c r="A46" s="96" t="s">
        <v>131</v>
      </c>
      <c r="B46" s="51" t="s">
        <v>83</v>
      </c>
      <c r="C46" s="51" t="s">
        <v>161</v>
      </c>
      <c r="D46" s="56" t="s">
        <v>141</v>
      </c>
      <c r="E46" s="50" t="s">
        <v>94</v>
      </c>
      <c r="F46" s="54">
        <v>100</v>
      </c>
      <c r="G46" s="54">
        <v>100</v>
      </c>
      <c r="H46" s="54">
        <f>F46-G46</f>
        <v>0</v>
      </c>
      <c r="I46" s="54">
        <f>(G46/F46)*100</f>
        <v>100</v>
      </c>
      <c r="J46" s="43"/>
    </row>
    <row r="47" spans="1:10" ht="98.25" customHeight="1">
      <c r="A47" s="46" t="s">
        <v>131</v>
      </c>
      <c r="B47" s="51" t="s">
        <v>83</v>
      </c>
      <c r="C47" s="48">
        <v>4</v>
      </c>
      <c r="D47" s="56" t="s">
        <v>142</v>
      </c>
      <c r="E47" s="50" t="s">
        <v>94</v>
      </c>
      <c r="F47" s="54">
        <v>85</v>
      </c>
      <c r="G47" s="54">
        <v>100</v>
      </c>
      <c r="H47" s="54">
        <f>G47-F47</f>
        <v>15</v>
      </c>
      <c r="I47" s="54">
        <f t="shared" si="1"/>
        <v>117.64705882352942</v>
      </c>
      <c r="J47" s="38"/>
    </row>
    <row r="48" spans="1:10" ht="63.75" customHeight="1">
      <c r="A48" s="51" t="s">
        <v>131</v>
      </c>
      <c r="B48" s="51" t="s">
        <v>83</v>
      </c>
      <c r="C48" s="52">
        <v>5</v>
      </c>
      <c r="D48" s="56" t="s">
        <v>143</v>
      </c>
      <c r="E48" s="50" t="s">
        <v>144</v>
      </c>
      <c r="F48" s="55" t="s">
        <v>147</v>
      </c>
      <c r="G48" s="55">
        <v>15</v>
      </c>
      <c r="H48" s="54">
        <v>0</v>
      </c>
      <c r="I48" s="54">
        <v>100</v>
      </c>
      <c r="J48" s="78"/>
    </row>
    <row r="49" spans="1:10" ht="178.5">
      <c r="A49" s="51" t="s">
        <v>131</v>
      </c>
      <c r="B49" s="51" t="s">
        <v>83</v>
      </c>
      <c r="C49" s="52">
        <v>6</v>
      </c>
      <c r="D49" s="56" t="s">
        <v>145</v>
      </c>
      <c r="E49" s="50" t="s">
        <v>146</v>
      </c>
      <c r="F49" s="55">
        <v>3.2</v>
      </c>
      <c r="G49" s="55">
        <v>178.5</v>
      </c>
      <c r="H49" s="54">
        <f>G49-F49</f>
        <v>175.3</v>
      </c>
      <c r="I49" s="54">
        <v>100</v>
      </c>
      <c r="J49" s="143" t="s">
        <v>602</v>
      </c>
    </row>
    <row r="51" spans="1:10">
      <c r="A51" s="220" t="s">
        <v>201</v>
      </c>
      <c r="B51" s="220"/>
      <c r="C51" s="220"/>
      <c r="D51" s="220"/>
      <c r="E51" s="220"/>
      <c r="F51" s="220"/>
      <c r="G51" s="220"/>
      <c r="H51" s="220"/>
      <c r="I51" s="220"/>
      <c r="J51" s="220"/>
    </row>
  </sheetData>
  <mergeCells count="22">
    <mergeCell ref="A25:J25"/>
    <mergeCell ref="C22:C24"/>
    <mergeCell ref="D22:D24"/>
    <mergeCell ref="E22:E24"/>
    <mergeCell ref="F22:G22"/>
    <mergeCell ref="H22:H24"/>
    <mergeCell ref="A51:J51"/>
    <mergeCell ref="A33:J33"/>
    <mergeCell ref="A36:J36"/>
    <mergeCell ref="A43:J43"/>
    <mergeCell ref="A12:J12"/>
    <mergeCell ref="A13:J13"/>
    <mergeCell ref="A14:J14"/>
    <mergeCell ref="A16:J16"/>
    <mergeCell ref="A20:J20"/>
    <mergeCell ref="A17:J17"/>
    <mergeCell ref="A29:J29"/>
    <mergeCell ref="I22:I24"/>
    <mergeCell ref="J22:J24"/>
    <mergeCell ref="F23:F24"/>
    <mergeCell ref="G23:G24"/>
    <mergeCell ref="A22:B23"/>
  </mergeCells>
  <printOptions horizontalCentered="1"/>
  <pageMargins left="0.31496062992125984" right="0.27559055118110237" top="0.31496062992125984" bottom="0.11811023622047245" header="0.31496062992125984" footer="0.11811023622047245"/>
  <pageSetup paperSize="9" scale="86" fitToHeight="6" orientation="landscape" r:id="rId1"/>
</worksheet>
</file>

<file path=xl/worksheets/sheet6.xml><?xml version="1.0" encoding="utf-8"?>
<worksheet xmlns="http://schemas.openxmlformats.org/spreadsheetml/2006/main" xmlns:r="http://schemas.openxmlformats.org/officeDocument/2006/relationships">
  <sheetPr>
    <tabColor theme="0"/>
    <pageSetUpPr fitToPage="1"/>
  </sheetPr>
  <dimension ref="A1:P26"/>
  <sheetViews>
    <sheetView topLeftCell="A4" workbookViewId="0">
      <selection activeCell="I17" sqref="I17"/>
    </sheetView>
  </sheetViews>
  <sheetFormatPr defaultColWidth="8.7109375" defaultRowHeight="12.75"/>
  <cols>
    <col min="1" max="1" width="8.28515625" style="1" customWidth="1"/>
    <col min="2" max="2" width="28.42578125" style="1" customWidth="1"/>
    <col min="3" max="3" width="18.7109375" style="1" customWidth="1"/>
    <col min="4" max="4" width="11" style="1" customWidth="1"/>
    <col min="5" max="5" width="52.28515625" style="1" customWidth="1"/>
    <col min="6" max="6" width="28.42578125" style="1" customWidth="1"/>
    <col min="7" max="16384" width="8.7109375" style="1"/>
  </cols>
  <sheetData>
    <row r="1" spans="1:16" ht="15.75">
      <c r="D1" s="45" t="s">
        <v>126</v>
      </c>
    </row>
    <row r="2" spans="1:16" ht="15.75">
      <c r="D2" s="45" t="s">
        <v>127</v>
      </c>
    </row>
    <row r="3" spans="1:16" ht="15.75">
      <c r="D3" s="45" t="s">
        <v>128</v>
      </c>
    </row>
    <row r="4" spans="1:16" ht="15.75">
      <c r="D4" s="45" t="s">
        <v>129</v>
      </c>
    </row>
    <row r="5" spans="1:16" ht="15.75">
      <c r="D5" s="45" t="s">
        <v>202</v>
      </c>
    </row>
    <row r="10" spans="1:16">
      <c r="E10" s="14" t="s">
        <v>72</v>
      </c>
    </row>
    <row r="11" spans="1:16">
      <c r="A11" s="10"/>
    </row>
    <row r="12" spans="1:16">
      <c r="A12" s="220" t="s">
        <v>73</v>
      </c>
      <c r="B12" s="220"/>
      <c r="C12" s="220"/>
      <c r="D12" s="220"/>
      <c r="E12" s="220"/>
    </row>
    <row r="13" spans="1:16">
      <c r="A13" s="220" t="s">
        <v>124</v>
      </c>
      <c r="B13" s="220"/>
      <c r="C13" s="220"/>
      <c r="D13" s="220"/>
      <c r="E13" s="220"/>
      <c r="F13" s="11"/>
      <c r="G13" s="11"/>
      <c r="H13" s="11"/>
      <c r="I13" s="11"/>
      <c r="J13" s="11"/>
      <c r="K13" s="11"/>
      <c r="L13" s="11"/>
      <c r="M13" s="11"/>
      <c r="N13" s="11"/>
      <c r="O13" s="11"/>
      <c r="P13" s="11"/>
    </row>
    <row r="14" spans="1:16">
      <c r="E14" s="12"/>
      <c r="F14" s="13"/>
    </row>
    <row r="15" spans="1:16">
      <c r="A15" s="221" t="s">
        <v>148</v>
      </c>
      <c r="B15" s="221"/>
      <c r="C15" s="221"/>
      <c r="D15" s="221"/>
      <c r="E15" s="221"/>
      <c r="F15" s="11"/>
      <c r="G15" s="11"/>
      <c r="H15" s="11"/>
      <c r="I15" s="11"/>
      <c r="J15" s="11"/>
      <c r="K15" s="11"/>
      <c r="L15" s="11"/>
      <c r="M15" s="11"/>
      <c r="N15" s="11"/>
      <c r="O15" s="11"/>
      <c r="P15" s="11"/>
    </row>
    <row r="16" spans="1:16">
      <c r="A16" s="11" t="s">
        <v>84</v>
      </c>
      <c r="B16" s="11"/>
      <c r="C16" s="11"/>
      <c r="D16" s="11"/>
      <c r="E16" s="11"/>
      <c r="F16" s="11"/>
      <c r="G16" s="11"/>
      <c r="H16" s="11"/>
      <c r="I16" s="11"/>
      <c r="J16" s="11"/>
      <c r="K16" s="11"/>
      <c r="L16" s="11"/>
      <c r="M16" s="11"/>
      <c r="N16" s="11"/>
      <c r="O16" s="11"/>
      <c r="P16" s="11"/>
    </row>
    <row r="17" spans="1:16">
      <c r="A17" s="1" t="s">
        <v>78</v>
      </c>
      <c r="E17" s="12"/>
      <c r="F17" s="13"/>
    </row>
    <row r="18" spans="1:16">
      <c r="E18" s="12"/>
      <c r="F18" s="13"/>
    </row>
    <row r="19" spans="1:16">
      <c r="A19" s="251" t="s">
        <v>150</v>
      </c>
      <c r="B19" s="251"/>
      <c r="C19" s="251"/>
      <c r="D19" s="251"/>
      <c r="E19" s="251"/>
      <c r="F19" s="11"/>
      <c r="G19" s="11"/>
      <c r="H19" s="11"/>
      <c r="I19" s="11"/>
      <c r="J19" s="11"/>
      <c r="K19" s="11"/>
      <c r="L19" s="11"/>
      <c r="M19" s="11"/>
      <c r="N19" s="11"/>
      <c r="O19" s="11"/>
      <c r="P19" s="11"/>
    </row>
    <row r="20" spans="1:16">
      <c r="A20" s="10"/>
    </row>
    <row r="21" spans="1:16" ht="25.5">
      <c r="A21" s="8" t="s">
        <v>63</v>
      </c>
      <c r="B21" s="8" t="s">
        <v>74</v>
      </c>
      <c r="C21" s="8" t="s">
        <v>75</v>
      </c>
      <c r="D21" s="8" t="s">
        <v>76</v>
      </c>
      <c r="E21" s="8" t="s">
        <v>77</v>
      </c>
    </row>
    <row r="22" spans="1:16">
      <c r="A22" s="252">
        <v>1</v>
      </c>
      <c r="B22" s="255" t="s">
        <v>207</v>
      </c>
      <c r="C22" s="258">
        <v>42471</v>
      </c>
      <c r="D22" s="259">
        <v>144</v>
      </c>
      <c r="E22" s="259" t="s">
        <v>209</v>
      </c>
    </row>
    <row r="23" spans="1:16">
      <c r="A23" s="253"/>
      <c r="B23" s="256"/>
      <c r="C23" s="258"/>
      <c r="D23" s="259"/>
      <c r="E23" s="259"/>
    </row>
    <row r="24" spans="1:16">
      <c r="A24" s="254"/>
      <c r="B24" s="257"/>
      <c r="C24" s="258"/>
      <c r="D24" s="259"/>
      <c r="E24" s="259"/>
    </row>
    <row r="25" spans="1:16" ht="255">
      <c r="A25" s="98">
        <v>2</v>
      </c>
      <c r="B25" s="43" t="s">
        <v>207</v>
      </c>
      <c r="C25" s="100">
        <v>42674</v>
      </c>
      <c r="D25" s="99">
        <v>455</v>
      </c>
      <c r="E25" s="43" t="s">
        <v>208</v>
      </c>
    </row>
    <row r="26" spans="1:16">
      <c r="A26" s="220" t="s">
        <v>108</v>
      </c>
      <c r="B26" s="220"/>
      <c r="C26" s="220"/>
      <c r="D26" s="220"/>
      <c r="E26" s="220"/>
    </row>
  </sheetData>
  <mergeCells count="10">
    <mergeCell ref="A26:E26"/>
    <mergeCell ref="A13:E13"/>
    <mergeCell ref="A15:E15"/>
    <mergeCell ref="A19:E19"/>
    <mergeCell ref="A12:E12"/>
    <mergeCell ref="A22:A24"/>
    <mergeCell ref="B22:B24"/>
    <mergeCell ref="C22:C24"/>
    <mergeCell ref="D22:D24"/>
    <mergeCell ref="E22:E24"/>
  </mergeCells>
  <pageMargins left="0.32" right="0.23622047244094491" top="0.3937007874015748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форма 1</vt:lpstr>
      <vt:lpstr>форма 2</vt:lpstr>
      <vt:lpstr>форма 3</vt:lpstr>
      <vt:lpstr>форма 4</vt:lpstr>
      <vt:lpstr>форма 5</vt:lpstr>
      <vt:lpstr>форма 6</vt:lpstr>
      <vt:lpstr>'форма 2'!Заголовки_для_печати</vt:lpstr>
      <vt:lpstr>'форма 3'!Заголовки_для_печати</vt:lpstr>
      <vt:lpstr>'форма 5'!Заголовки_для_печати</vt:lpstr>
      <vt:lpstr>'форма 1'!Область_печати</vt:lpstr>
      <vt:lpstr>'форма 2'!Область_печати</vt:lpstr>
      <vt:lpstr>'форма 3'!Область_печати</vt:lpstr>
      <vt:lpstr>'форма 4'!Область_печати</vt:lpstr>
      <vt:lpstr>'форма 5'!Область_печати</vt:lpstr>
      <vt:lpstr>'форма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2017-04-26T04:37:58Z</dcterms:modified>
</cp:coreProperties>
</file>