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РАБОЧИЕ ДОКУМЕНТЫ\ГОСПРОГРАММЫ\СОЦПОДДЕРЖКА\2022 ГОД\ОТЧЕТ2022\6 МЕС.2022\ОТЧЕТ\ОТПРАВЛЕНО\"/>
    </mc:Choice>
  </mc:AlternateContent>
  <bookViews>
    <workbookView xWindow="0" yWindow="0" windowWidth="28800" windowHeight="12045" activeTab="2"/>
  </bookViews>
  <sheets>
    <sheet name="Форма 1(по закону о бюджете)" sheetId="2" r:id="rId1"/>
    <sheet name="Форма 4  госзадание" sheetId="4" r:id="rId2"/>
    <sheet name="Форма 5 показатели" sheetId="6" r:id="rId3"/>
  </sheets>
  <externalReferences>
    <externalReference r:id="rId4"/>
  </externalReferences>
  <definedNames>
    <definedName name="_GoBack" localSheetId="0">'Форма 1(по закону о бюджете)'!#REF!</definedName>
    <definedName name="_xlnm._FilterDatabase" localSheetId="0" hidden="1">'Форма 1(по закону о бюджете)'!$A$9:$Q$161</definedName>
    <definedName name="_xlnm.Print_Titles" localSheetId="0">'Форма 1(по закону о бюджете)'!$8:$9</definedName>
    <definedName name="_xlnm.Print_Titles" localSheetId="1">'Форма 4  госзадание'!$12:$13</definedName>
    <definedName name="_xlnm.Print_Titles" localSheetId="2">'Форма 5 показатели'!$17:$19</definedName>
    <definedName name="_xlnm.Print_Area" localSheetId="0">'Форма 1(по закону о бюджете)'!$A$1:$Q$164</definedName>
    <definedName name="_xlnm.Print_Area" localSheetId="1">'Форма 4  госзадание'!$A$1:$N$35</definedName>
    <definedName name="_xlnm.Print_Area" localSheetId="2">'Форма 5 показатели'!$A$1:$J$48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1" i="2" l="1"/>
  <c r="N89" i="2" l="1"/>
  <c r="N84" i="2" s="1"/>
  <c r="Q92" i="2"/>
  <c r="O141" i="2" l="1"/>
  <c r="O84" i="2"/>
  <c r="L22" i="4" l="1"/>
  <c r="M33" i="4"/>
  <c r="N33" i="4"/>
  <c r="K22" i="4"/>
  <c r="J22" i="4"/>
  <c r="K15" i="4" l="1"/>
  <c r="L15" i="4"/>
  <c r="J15" i="4"/>
  <c r="M22" i="4" l="1"/>
  <c r="N22" i="4"/>
  <c r="N32" i="4"/>
  <c r="M32" i="4"/>
  <c r="N31" i="4"/>
  <c r="M31" i="4"/>
  <c r="N30" i="4"/>
  <c r="M30" i="4"/>
  <c r="N29" i="4"/>
  <c r="M29" i="4"/>
  <c r="N28" i="4"/>
  <c r="M28" i="4"/>
  <c r="N27" i="4"/>
  <c r="M27" i="4"/>
  <c r="N26" i="4"/>
  <c r="M26" i="4"/>
  <c r="H26" i="4"/>
  <c r="N25" i="4"/>
  <c r="M25" i="4"/>
  <c r="H25" i="4"/>
  <c r="N24" i="4"/>
  <c r="M24" i="4"/>
  <c r="N23" i="4"/>
  <c r="M23" i="4"/>
  <c r="N20" i="4"/>
  <c r="M20" i="4"/>
  <c r="N19" i="4"/>
  <c r="M19" i="4"/>
  <c r="N18" i="4"/>
  <c r="M18" i="4"/>
  <c r="N17" i="4"/>
  <c r="M17" i="4"/>
  <c r="N16" i="4"/>
  <c r="M16" i="4"/>
  <c r="N15" i="4" l="1"/>
  <c r="M15" i="4"/>
  <c r="P25" i="2" l="1"/>
  <c r="Q25" i="2"/>
  <c r="P26" i="2"/>
  <c r="Q26" i="2"/>
  <c r="P27" i="2"/>
  <c r="Q27" i="2"/>
  <c r="P28" i="2"/>
  <c r="Q28" i="2"/>
  <c r="P29" i="2"/>
  <c r="Q29" i="2"/>
  <c r="P30" i="2"/>
  <c r="Q30" i="2"/>
  <c r="P31" i="2"/>
  <c r="Q31" i="2"/>
  <c r="P32" i="2"/>
  <c r="Q32" i="2"/>
  <c r="P33" i="2"/>
  <c r="Q33" i="2"/>
  <c r="P34" i="2"/>
  <c r="Q34" i="2"/>
  <c r="P35" i="2"/>
  <c r="Q35" i="2"/>
  <c r="P36" i="2"/>
  <c r="Q36" i="2"/>
  <c r="P37" i="2"/>
  <c r="Q37" i="2"/>
  <c r="P38" i="2"/>
  <c r="Q38" i="2"/>
  <c r="P39" i="2"/>
  <c r="Q39" i="2"/>
  <c r="P40" i="2"/>
  <c r="Q40" i="2"/>
  <c r="P43" i="2"/>
  <c r="Q43" i="2"/>
  <c r="P45" i="2"/>
  <c r="Q45" i="2"/>
  <c r="P47" i="2"/>
  <c r="Q47" i="2"/>
  <c r="P48" i="2"/>
  <c r="Q48" i="2"/>
  <c r="P60" i="2"/>
  <c r="Q60" i="2"/>
  <c r="P61" i="2"/>
  <c r="Q61" i="2"/>
  <c r="P62" i="2"/>
  <c r="Q62" i="2"/>
  <c r="Q64" i="2"/>
  <c r="Q65" i="2"/>
  <c r="P67" i="2"/>
  <c r="Q67" i="2"/>
  <c r="P68" i="2"/>
  <c r="Q68" i="2"/>
  <c r="P70" i="2"/>
  <c r="Q70" i="2"/>
  <c r="P72" i="2"/>
  <c r="Q72" i="2"/>
  <c r="P76" i="2"/>
  <c r="Q76" i="2"/>
  <c r="P77" i="2"/>
  <c r="Q77" i="2"/>
  <c r="Q84" i="2"/>
  <c r="P86" i="2"/>
  <c r="Q86" i="2"/>
  <c r="P87" i="2"/>
  <c r="Q87" i="2"/>
  <c r="P88" i="2"/>
  <c r="Q88" i="2"/>
  <c r="P89" i="2"/>
  <c r="Q89" i="2"/>
  <c r="P90" i="2"/>
  <c r="Q90" i="2"/>
  <c r="P91" i="2"/>
  <c r="Q91" i="2"/>
  <c r="P96" i="2"/>
  <c r="Q96" i="2"/>
  <c r="P97" i="2"/>
  <c r="Q97" i="2"/>
  <c r="P98" i="2"/>
  <c r="Q98" i="2"/>
  <c r="P99" i="2"/>
  <c r="Q99" i="2"/>
  <c r="Q101" i="2"/>
  <c r="P102" i="2"/>
  <c r="Q102" i="2"/>
  <c r="P105" i="2"/>
  <c r="Q105" i="2"/>
  <c r="P106" i="2"/>
  <c r="Q106" i="2"/>
  <c r="Q107" i="2"/>
  <c r="P111" i="2"/>
  <c r="Q111" i="2"/>
  <c r="P117" i="2"/>
  <c r="Q117" i="2"/>
  <c r="P121" i="2"/>
  <c r="Q121" i="2"/>
  <c r="P122" i="2"/>
  <c r="Q122" i="2"/>
  <c r="P125" i="2"/>
  <c r="Q125" i="2"/>
  <c r="P127" i="2"/>
  <c r="Q127" i="2"/>
  <c r="P129" i="2"/>
  <c r="Q129" i="2"/>
  <c r="P130" i="2"/>
  <c r="Q130" i="2"/>
  <c r="P143" i="2"/>
  <c r="Q143" i="2"/>
  <c r="P144" i="2"/>
  <c r="Q144" i="2"/>
  <c r="P147" i="2"/>
  <c r="Q147" i="2"/>
  <c r="P148" i="2"/>
  <c r="Q148" i="2"/>
  <c r="Q152" i="2"/>
  <c r="P153" i="2"/>
  <c r="Q153" i="2"/>
  <c r="P157" i="2"/>
  <c r="Q157" i="2"/>
  <c r="P160" i="2"/>
  <c r="Q160" i="2"/>
  <c r="O151" i="2"/>
  <c r="O150" i="2" s="1"/>
  <c r="O146" i="2"/>
  <c r="O145" i="2" s="1"/>
  <c r="O138" i="2"/>
  <c r="O114" i="2" s="1"/>
  <c r="P114" i="2" s="1"/>
  <c r="Q114" i="2" l="1"/>
  <c r="O51" i="2" l="1"/>
  <c r="O50" i="2"/>
  <c r="O23" i="2"/>
  <c r="O46" i="2"/>
  <c r="O128" i="2" l="1"/>
  <c r="O126" i="2"/>
  <c r="O124" i="2"/>
  <c r="O118" i="2"/>
  <c r="O116" i="2"/>
  <c r="O110" i="2"/>
  <c r="O79" i="2"/>
  <c r="O75" i="2"/>
  <c r="O69" i="2"/>
  <c r="O66" i="2"/>
  <c r="O52" i="2"/>
  <c r="O53" i="2"/>
  <c r="O54" i="2"/>
  <c r="O55" i="2"/>
  <c r="O56" i="2"/>
  <c r="O57" i="2"/>
  <c r="O58" i="2"/>
  <c r="O12" i="2"/>
  <c r="O13" i="2"/>
  <c r="O16" i="2"/>
  <c r="N42" i="2"/>
  <c r="Q42" i="2" s="1"/>
  <c r="N66" i="2"/>
  <c r="O19" i="2" l="1"/>
  <c r="O74" i="2"/>
  <c r="O18" i="2"/>
  <c r="O17" i="2"/>
  <c r="O15" i="2"/>
  <c r="O78" i="2"/>
  <c r="Q66" i="2"/>
  <c r="O49" i="2"/>
  <c r="N51" i="2" l="1"/>
  <c r="Q51" i="2" s="1"/>
  <c r="O109" i="2"/>
  <c r="N75" i="2"/>
  <c r="Q75" i="2" s="1"/>
  <c r="O71" i="2"/>
  <c r="N71" i="2"/>
  <c r="N69" i="2"/>
  <c r="Q69" i="2" s="1"/>
  <c r="N44" i="2"/>
  <c r="Q44" i="2" s="1"/>
  <c r="N138" i="2"/>
  <c r="Q138" i="2" s="1"/>
  <c r="N108" i="2"/>
  <c r="Q108" i="2" s="1"/>
  <c r="N63" i="2"/>
  <c r="Q63" i="2" s="1"/>
  <c r="N22" i="2"/>
  <c r="N23" i="2"/>
  <c r="Q23" i="2" s="1"/>
  <c r="O14" i="2" l="1"/>
  <c r="Q71" i="2"/>
  <c r="N50" i="2"/>
  <c r="Q50" i="2" s="1"/>
  <c r="N21" i="2"/>
  <c r="O155" i="2" l="1"/>
  <c r="N155" i="2"/>
  <c r="M155" i="2"/>
  <c r="O154" i="2"/>
  <c r="N151" i="2"/>
  <c r="M151" i="2"/>
  <c r="N146" i="2"/>
  <c r="M146" i="2"/>
  <c r="O142" i="2"/>
  <c r="N142" i="2"/>
  <c r="M142" i="2"/>
  <c r="N141" i="2"/>
  <c r="Q141" i="2" s="1"/>
  <c r="M141" i="2"/>
  <c r="P141" i="2" s="1"/>
  <c r="N137" i="2"/>
  <c r="N136" i="2" s="1"/>
  <c r="M138" i="2"/>
  <c r="O137" i="2"/>
  <c r="N128" i="2"/>
  <c r="Q128" i="2" s="1"/>
  <c r="M128" i="2"/>
  <c r="P128" i="2" s="1"/>
  <c r="N126" i="2"/>
  <c r="Q126" i="2" s="1"/>
  <c r="M126" i="2"/>
  <c r="P126" i="2" s="1"/>
  <c r="N124" i="2"/>
  <c r="Q124" i="2" s="1"/>
  <c r="M124" i="2"/>
  <c r="P124" i="2" s="1"/>
  <c r="N118" i="2"/>
  <c r="Q118" i="2" s="1"/>
  <c r="M118" i="2"/>
  <c r="P118" i="2" s="1"/>
  <c r="N116" i="2"/>
  <c r="Q116" i="2" s="1"/>
  <c r="M116" i="2"/>
  <c r="P116" i="2" s="1"/>
  <c r="N110" i="2"/>
  <c r="M110" i="2"/>
  <c r="M108" i="2"/>
  <c r="P108" i="2" s="1"/>
  <c r="O103" i="2"/>
  <c r="N103" i="2"/>
  <c r="M103" i="2"/>
  <c r="O100" i="2"/>
  <c r="N100" i="2"/>
  <c r="N95" i="2" s="1"/>
  <c r="N94" i="2" s="1"/>
  <c r="M84" i="2"/>
  <c r="O83" i="2"/>
  <c r="N83" i="2"/>
  <c r="N82" i="2" s="1"/>
  <c r="M83" i="2"/>
  <c r="N79" i="2"/>
  <c r="M79" i="2"/>
  <c r="M75" i="2"/>
  <c r="N74" i="2"/>
  <c r="Q74" i="2" s="1"/>
  <c r="M71" i="2"/>
  <c r="P71" i="2" s="1"/>
  <c r="M69" i="2"/>
  <c r="P69" i="2" s="1"/>
  <c r="M66" i="2"/>
  <c r="P66" i="2" s="1"/>
  <c r="M63" i="2"/>
  <c r="O59" i="2"/>
  <c r="N59" i="2"/>
  <c r="N58" i="2"/>
  <c r="Q58" i="2" s="1"/>
  <c r="N57" i="2"/>
  <c r="M57" i="2"/>
  <c r="N56" i="2"/>
  <c r="M56" i="2"/>
  <c r="N55" i="2"/>
  <c r="Q55" i="2" s="1"/>
  <c r="M55" i="2"/>
  <c r="P55" i="2" s="1"/>
  <c r="N54" i="2"/>
  <c r="M54" i="2"/>
  <c r="N53" i="2"/>
  <c r="Q53" i="2" s="1"/>
  <c r="M53" i="2"/>
  <c r="P53" i="2" s="1"/>
  <c r="N52" i="2"/>
  <c r="Q52" i="2" s="1"/>
  <c r="M52" i="2"/>
  <c r="P52" i="2" s="1"/>
  <c r="N12" i="2"/>
  <c r="M51" i="2"/>
  <c r="P51" i="2" s="1"/>
  <c r="N46" i="2"/>
  <c r="Q46" i="2" s="1"/>
  <c r="M46" i="2"/>
  <c r="P46" i="2" s="1"/>
  <c r="M44" i="2"/>
  <c r="P44" i="2" s="1"/>
  <c r="M42" i="2"/>
  <c r="P42" i="2" s="1"/>
  <c r="O41" i="2"/>
  <c r="N24" i="2"/>
  <c r="M41" i="2"/>
  <c r="M23" i="2"/>
  <c r="P23" i="2" s="1"/>
  <c r="N16" i="2"/>
  <c r="Q16" i="2" s="1"/>
  <c r="M16" i="2"/>
  <c r="P16" i="2" s="1"/>
  <c r="N13" i="2"/>
  <c r="Q13" i="2" s="1"/>
  <c r="M13" i="2"/>
  <c r="P13" i="2" s="1"/>
  <c r="Q12" i="2" l="1"/>
  <c r="M59" i="2"/>
  <c r="P59" i="2" s="1"/>
  <c r="P63" i="2"/>
  <c r="M137" i="2"/>
  <c r="M136" i="2" s="1"/>
  <c r="M113" i="2" s="1"/>
  <c r="P138" i="2"/>
  <c r="O22" i="2"/>
  <c r="Q22" i="2" s="1"/>
  <c r="P41" i="2"/>
  <c r="Q41" i="2"/>
  <c r="O140" i="2"/>
  <c r="O139" i="2" s="1"/>
  <c r="Q154" i="2"/>
  <c r="P154" i="2"/>
  <c r="M150" i="2"/>
  <c r="P150" i="2" s="1"/>
  <c r="P151" i="2"/>
  <c r="M17" i="2"/>
  <c r="P17" i="2" s="1"/>
  <c r="P56" i="2"/>
  <c r="N150" i="2"/>
  <c r="Q150" i="2" s="1"/>
  <c r="Q151" i="2"/>
  <c r="N17" i="2"/>
  <c r="Q17" i="2" s="1"/>
  <c r="Q56" i="2"/>
  <c r="O82" i="2"/>
  <c r="Q83" i="2"/>
  <c r="P83" i="2"/>
  <c r="M109" i="2"/>
  <c r="P110" i="2"/>
  <c r="Q103" i="2"/>
  <c r="P103" i="2"/>
  <c r="M18" i="2"/>
  <c r="P18" i="2" s="1"/>
  <c r="P57" i="2"/>
  <c r="N18" i="2"/>
  <c r="Q18" i="2" s="1"/>
  <c r="Q57" i="2"/>
  <c r="M58" i="2"/>
  <c r="P58" i="2" s="1"/>
  <c r="P84" i="2"/>
  <c r="M15" i="2"/>
  <c r="P15" i="2" s="1"/>
  <c r="P54" i="2"/>
  <c r="M74" i="2"/>
  <c r="P74" i="2" s="1"/>
  <c r="P75" i="2"/>
  <c r="O95" i="2"/>
  <c r="Q100" i="2"/>
  <c r="P142" i="2"/>
  <c r="Q142" i="2"/>
  <c r="P155" i="2"/>
  <c r="Q155" i="2"/>
  <c r="N109" i="2"/>
  <c r="Q110" i="2"/>
  <c r="N15" i="2"/>
  <c r="Q15" i="2" s="1"/>
  <c r="Q54" i="2"/>
  <c r="M78" i="2"/>
  <c r="O136" i="2"/>
  <c r="O113" i="2" s="1"/>
  <c r="Q137" i="2"/>
  <c r="M145" i="2"/>
  <c r="P145" i="2" s="1"/>
  <c r="P146" i="2"/>
  <c r="Q59" i="2"/>
  <c r="N78" i="2"/>
  <c r="N145" i="2"/>
  <c r="Q145" i="2" s="1"/>
  <c r="Q146" i="2"/>
  <c r="N113" i="2"/>
  <c r="N112" i="2" s="1"/>
  <c r="N140" i="2"/>
  <c r="M24" i="2"/>
  <c r="M21" i="2" s="1"/>
  <c r="N49" i="2"/>
  <c r="Q49" i="2" s="1"/>
  <c r="M22" i="2"/>
  <c r="M50" i="2"/>
  <c r="P50" i="2" s="1"/>
  <c r="M12" i="2"/>
  <c r="P12" i="2" s="1"/>
  <c r="M82" i="2"/>
  <c r="M112" i="2"/>
  <c r="O24" i="2"/>
  <c r="N19" i="2"/>
  <c r="Q19" i="2" s="1"/>
  <c r="M100" i="2"/>
  <c r="M95" i="2" s="1"/>
  <c r="P137" i="2" l="1"/>
  <c r="P22" i="2"/>
  <c r="M140" i="2"/>
  <c r="M139" i="2" s="1"/>
  <c r="P139" i="2" s="1"/>
  <c r="M19" i="2"/>
  <c r="P19" i="2" s="1"/>
  <c r="Q140" i="2"/>
  <c r="O112" i="2"/>
  <c r="P113" i="2"/>
  <c r="Q113" i="2"/>
  <c r="P100" i="2"/>
  <c r="O94" i="2"/>
  <c r="Q95" i="2"/>
  <c r="P95" i="2"/>
  <c r="N139" i="2"/>
  <c r="Q139" i="2" s="1"/>
  <c r="N14" i="2"/>
  <c r="Q109" i="2"/>
  <c r="M14" i="2"/>
  <c r="P14" i="2" s="1"/>
  <c r="P109" i="2"/>
  <c r="P136" i="2"/>
  <c r="Q136" i="2"/>
  <c r="P82" i="2"/>
  <c r="Q82" i="2"/>
  <c r="O21" i="2"/>
  <c r="P24" i="2"/>
  <c r="Q24" i="2"/>
  <c r="P140" i="2"/>
  <c r="O11" i="2"/>
  <c r="N11" i="2"/>
  <c r="M94" i="2"/>
  <c r="M49" i="2"/>
  <c r="M11" i="2" l="1"/>
  <c r="P11" i="2" s="1"/>
  <c r="Q14" i="2"/>
  <c r="N10" i="2"/>
  <c r="P112" i="2"/>
  <c r="Q112" i="2"/>
  <c r="P94" i="2"/>
  <c r="Q94" i="2"/>
  <c r="O10" i="2"/>
  <c r="Q11" i="2"/>
  <c r="M10" i="2"/>
  <c r="P49" i="2"/>
  <c r="P21" i="2"/>
  <c r="Q21" i="2"/>
  <c r="Q10" i="2" l="1"/>
  <c r="P10" i="2"/>
  <c r="O12" i="4" l="1"/>
</calcChain>
</file>

<file path=xl/sharedStrings.xml><?xml version="1.0" encoding="utf-8"?>
<sst xmlns="http://schemas.openxmlformats.org/spreadsheetml/2006/main" count="1190" uniqueCount="422">
  <si>
    <t>Код аналитической программной классификации</t>
  </si>
  <si>
    <t>Наименование подпрограммы/ основного мероприятия/ мероприятия</t>
  </si>
  <si>
    <t>Ответственный исполнитель                                                (ФИО, должность)</t>
  </si>
  <si>
    <t>Источник финанси-рования</t>
  </si>
  <si>
    <t>Код бюджетной классификации</t>
  </si>
  <si>
    <t>ГП</t>
  </si>
  <si>
    <t>Пп</t>
  </si>
  <si>
    <t>ОМ</t>
  </si>
  <si>
    <t>М</t>
  </si>
  <si>
    <t>ГРБС</t>
  </si>
  <si>
    <t>Рз</t>
  </si>
  <si>
    <t>Пр</t>
  </si>
  <si>
    <t>ЦС</t>
  </si>
  <si>
    <t>ВР</t>
  </si>
  <si>
    <t>Социальная поддержка граждан</t>
  </si>
  <si>
    <t>всего</t>
  </si>
  <si>
    <t>Бюджет Удмуртской Республики</t>
  </si>
  <si>
    <t>Федеральный бюджет</t>
  </si>
  <si>
    <t>Министерство здравоохранения Удмуртской Республики                                                                             (Якимова Н.В., и.о. министра здравоохранения Удмуртской Республики)</t>
  </si>
  <si>
    <t xml:space="preserve">Министерство строительства, жилищно-коммунального  хозяйства и энергетики Удмуртской Республики                                                                                                   (Ибрагимов Р.Р., исполняющий обязанности министра строительства, жилищно-коммунального хозяйства и энергетики Удмуртской Республики)
</t>
  </si>
  <si>
    <t>Агентство печати и массовых коммуникаций Удмуртской Республики                                                                                                  (Валов А.С., руководитель Агентства печати и массовых коммуникаций Удмуртской Республики)</t>
  </si>
  <si>
    <t>Министерство образования и науки Удмуртской Республики (Болотникова С.М., министр  образования и науки Удмуртской Республики)</t>
  </si>
  <si>
    <t>Министерство транспорта и дорожного хозяйства Удмуртской Республики (Горбачев А.В., министр  транспорта и дорожного хозяйства Удмуртской Республики)</t>
  </si>
  <si>
    <t>Управление социальной защиты населения Удмуртской Республики при Министерстве социальной политики и труда Удмуртской Республики (Долматова М.М., начальник Управления социальной защиты населения Удмуртской Республики при Министерстве социальной политики и труда Удмуртской Республики)</t>
  </si>
  <si>
    <t xml:space="preserve">АУ «Центр активных коммуникаций» (Сундукова Е.А., руководитель АУ «Центр активных коммуникаций»)
</t>
  </si>
  <si>
    <t>30</t>
  </si>
  <si>
    <t>1</t>
  </si>
  <si>
    <t xml:space="preserve">Развитие мер социальной поддержки отдельных категорий граждан </t>
  </si>
  <si>
    <t>Всего</t>
  </si>
  <si>
    <t>00</t>
  </si>
  <si>
    <t>3010000000</t>
  </si>
  <si>
    <t>01</t>
  </si>
  <si>
    <t>Предоставление мер социальной поддержки, оказание государственной социальной помощи, выплата социальных пособий и компенсаций отдельным категориям граждан</t>
  </si>
  <si>
    <t xml:space="preserve">01           02              03       06 </t>
  </si>
  <si>
    <t>Обеспечение мер социальной поддержки ветеранов труда (ежемесячная денежная выплата)</t>
  </si>
  <si>
    <t>03</t>
  </si>
  <si>
    <t xml:space="preserve">3010105530
</t>
  </si>
  <si>
    <t>02</t>
  </si>
  <si>
    <t>Обеспечение мер социальной поддержки тружеников тыла</t>
  </si>
  <si>
    <t>3010103730</t>
  </si>
  <si>
    <t>Обеспечение мер социальной поддержки реабилитированных лиц и лиц, признанных пострадавшими от политических репрессий (ежемесячная денежная выплата)</t>
  </si>
  <si>
    <t>3010105540</t>
  </si>
  <si>
    <t>04</t>
  </si>
  <si>
    <t>Обеспечение мер социальной поддержки ветеранов труда (ежемесячная денежная компенсация расходов на оплату жилого помещения и коммунальных услуг)</t>
  </si>
  <si>
    <t>3010103720</t>
  </si>
  <si>
    <t>313</t>
  </si>
  <si>
    <t>05</t>
  </si>
  <si>
    <t>Обеспечение мер социальной поддержки реабилитированных лиц и лиц, признанных пострадавшими от политических репрессий (ежемесячная денежная компенсация расходов на оплату жилого помещения и коммунальных услуг)</t>
  </si>
  <si>
    <t>3010103740</t>
  </si>
  <si>
    <t>06</t>
  </si>
  <si>
    <t>Оплата жилищно-коммунальных услуг отдельным категориям граждан</t>
  </si>
  <si>
    <t>03, 06</t>
  </si>
  <si>
    <t xml:space="preserve">3010152500
</t>
  </si>
  <si>
    <t>120, 244, 321</t>
  </si>
  <si>
    <t>07</t>
  </si>
  <si>
    <t>Обеспечение мер социальной поддержки для лиц, награжденных знаком «Почетный донор СССР», «Почетный донор России»</t>
  </si>
  <si>
    <t xml:space="preserve">3010152200 
</t>
  </si>
  <si>
    <t>120, 244, 313</t>
  </si>
  <si>
    <t>08</t>
  </si>
  <si>
    <t>Оказание материальной помощи малоимущим семьям,  малоимущим одиноко проживающим гражданам, а также иным гражданам, находящимся в трудной жизненной ситуации</t>
  </si>
  <si>
    <t>3010103560</t>
  </si>
  <si>
    <t>09</t>
  </si>
  <si>
    <t xml:space="preserve">На реализацию Указа Главы Удмуртской Республики от 5 февраля 2020 года                         № 31 «О единовременной выплате супружеским парам, отмечающим 50-, 55-, 60-, 65-, 70- и 75-летие совместной жизни»
</t>
  </si>
  <si>
    <t xml:space="preserve">3010103570
</t>
  </si>
  <si>
    <t>10</t>
  </si>
  <si>
    <t>Выплата социального пособия на погребение и возмещение расходов по гарантированному перечню услуг по погребению за счет бюджетов субъектов Российской Федерации и местных бюджетов</t>
  </si>
  <si>
    <t>3010103530</t>
  </si>
  <si>
    <t>313, 323</t>
  </si>
  <si>
    <t>11</t>
  </si>
  <si>
    <t>На реализацию льгот гражданам, имеющим звание «Почетный гражданин Удмуртской Республики»</t>
  </si>
  <si>
    <t>3010103580</t>
  </si>
  <si>
    <t>12</t>
  </si>
  <si>
    <t>На реализацию Закона Удмуртской Республики от 14 июня 2007 года № 30-РЗ «О ежегодной денежной выплате инвалидам боевых действий, проходившим военную службу по призыву»</t>
  </si>
  <si>
    <t>3010103610</t>
  </si>
  <si>
    <t>13</t>
  </si>
  <si>
    <t>Доплаты к пенсиям государственных служащих субъектов Российской Федерации и муниципальных служащих</t>
  </si>
  <si>
    <t>3010103430</t>
  </si>
  <si>
    <t>15</t>
  </si>
  <si>
    <t xml:space="preserve">Осуществление ежемесячной денежной выплаты отдельным категориям граждан </t>
  </si>
  <si>
    <t>3010107220</t>
  </si>
  <si>
    <t>16</t>
  </si>
  <si>
    <t>Выплата пенсии по старости в соответствии с Законами Удмуртской Республики «О пожарной безопасности в Удмуртской Республике» и «Об аварийно-спасательных службах и формированиях в Удмуртской Республике и гарантиях спасателям»</t>
  </si>
  <si>
    <t>3010107230</t>
  </si>
  <si>
    <t>18</t>
  </si>
  <si>
    <t>Государственные единовременные пособия и ежемесячные денежные компенсации гражданам при возникновении поствакцинальных осложнений</t>
  </si>
  <si>
    <t>3010152400</t>
  </si>
  <si>
    <t>20</t>
  </si>
  <si>
    <t>Расходы на осуществление ежемесячной денежной компенсации отдельным категориям граждан оплаты взноса на капитальный ремонт общего имущества в многоквартирном доме</t>
  </si>
  <si>
    <t>Бюджет Удмуртской Республики Федеральный бюджет</t>
  </si>
  <si>
    <t>30101R4620 3010105870</t>
  </si>
  <si>
    <t>21</t>
  </si>
  <si>
    <t>Оказание государственной социальной помощи на основании социального контракта отдельным категориям граждан</t>
  </si>
  <si>
    <t xml:space="preserve">30101R4040 </t>
  </si>
  <si>
    <t>321, 811</t>
  </si>
  <si>
    <t>22</t>
  </si>
  <si>
    <t xml:space="preserve"> Единовременное пособие в случае гибели, смерти народного дружинника, причинения народному дружиннику телесного повреждения или иного вреда здоровью</t>
  </si>
  <si>
    <t xml:space="preserve">Бюджет Удмуртской Республики </t>
  </si>
  <si>
    <t>3010109580</t>
  </si>
  <si>
    <t xml:space="preserve">Обеспечение техническими средствами реабилитации отдельных категорий граждан в части полномочий Удмуртской Республики </t>
  </si>
  <si>
    <t>3010300000</t>
  </si>
  <si>
    <t xml:space="preserve">Обеспечение протезно-ортопедическими изделиями и проведение послегарантийного ремонта протезно-ортопедических изделий для отдельных категорий граждан, проживающих в Удмуртской Республике </t>
  </si>
  <si>
    <t>3010303550</t>
  </si>
  <si>
    <t>Субсидии социально ориентированным некоммерческим организациям и иным некоммерческим организациям</t>
  </si>
  <si>
    <t>3010600000</t>
  </si>
  <si>
    <t>Удмуртская  республиканская общественная организация Всероссийской общественной организации ветеранов (пенсионеров) войны, труда, Вооруженных Сил и правоохранительных органов</t>
  </si>
  <si>
    <t>3010604160</t>
  </si>
  <si>
    <t>Представление общественным объединениям субсидий из бюджета Удмуртской Республики на разработку и проведение мероприятий по социальной поддержке отдельных категорий граждан</t>
  </si>
  <si>
    <t>3010608090</t>
  </si>
  <si>
    <t>2</t>
  </si>
  <si>
    <t>Реализация демографической и семейной политики, совершенствование социальной поддержки семей с детьми</t>
  </si>
  <si>
    <t>843,           833,          835,           855,           874,           807,            845</t>
  </si>
  <si>
    <t>10              07   09</t>
  </si>
  <si>
    <t>00     00           09</t>
  </si>
  <si>
    <t>302000000</t>
  </si>
  <si>
    <t>Агентство печати и массовых коммуникаций Удмуртской Республики                                                                                                   (Валов А.С., руководитель Агентства печати и массовых коммуникаций Удмуртской Респулбики)</t>
  </si>
  <si>
    <t xml:space="preserve">Предоставление государственной социальной помощи </t>
  </si>
  <si>
    <t>03   04</t>
  </si>
  <si>
    <t>3020100000</t>
  </si>
  <si>
    <t xml:space="preserve">Пособие на ребенка </t>
  </si>
  <si>
    <t>3020103710</t>
  </si>
  <si>
    <t>Пособие по беременности и родам безработным женщинам</t>
  </si>
  <si>
    <t>3020103590</t>
  </si>
  <si>
    <t>Оказание единовременной материальной помощи семьям, направляющим детей-инвалидов на продолжительное лечение или операцию за пределы Удмуртской Республики</t>
  </si>
  <si>
    <t>3020103540</t>
  </si>
  <si>
    <t>321</t>
  </si>
  <si>
    <t>Расходы на осуществление ежемесячных выплат на детей в возрасте от трех до семи лет включительно</t>
  </si>
  <si>
    <t>Бюджет Удмуртской Республики, Федеральный бюджет</t>
  </si>
  <si>
    <t>30201R3020</t>
  </si>
  <si>
    <t>Денежное вознаграждение награжденным знаком отличия «Материнская слава» и «Родительская слава»</t>
  </si>
  <si>
    <t>3020200000</t>
  </si>
  <si>
    <t>Единовременное денежное вознаграждение женщинам-матерям, награжденным знаком отличия «Материнская слава»</t>
  </si>
  <si>
    <t>3020203600</t>
  </si>
  <si>
    <t>Единовременное денежное вознаграждение  для награжденных знаком отличия «Родительская слава»</t>
  </si>
  <si>
    <t>3020205710</t>
  </si>
  <si>
    <t>Обеспечение текущей деятельности автономного учреждения Удмуртской Республики «Загородный оздоровительный комплекс «Лесная сказка»</t>
  </si>
  <si>
    <t>3020300000</t>
  </si>
  <si>
    <t>Оказание государственными учреждениями государственных услуг, выполнение работ, финансовое обеспечение деятельности государственных учреждений</t>
  </si>
  <si>
    <t>3020306770</t>
  </si>
  <si>
    <t xml:space="preserve">Осуществление мер по профилактике безнадзорности и правонарушений несовершеннолетних                                  </t>
  </si>
  <si>
    <t>3020400000</t>
  </si>
  <si>
    <t xml:space="preserve">Осуществление переданных органам государственной власти субъектов Российской Федерации в соответствии с пунктом 3 статьи 25 Федерального закона «Об основах системы профилактики безнадзорности и правонарушений несовершеннолетних» полномочий Российской Федерации по осуществлению деятельности, связанной с перевозкой между субъектами Российской Федерации, а также в пределах территорий государств - участников Содружества Независимых Государств несовершеннолетних, самовольно ушедших из семей, детских домов, школ-интернатов, специальных учебно-воспитательных и иных детских учреждений                  </t>
  </si>
  <si>
    <t>3020459400</t>
  </si>
  <si>
    <t>Расходы на осуществление деятельности, связанной с перевозкой в пределах Удмуртской Республики несовершеннолетних, самовольно ушедших из семей, организаций для детей-сирот и детей, оставшихся без попечения родителей, образовательных организаций и иных организаций</t>
  </si>
  <si>
    <t>3020403990</t>
  </si>
  <si>
    <t>Выполнение мероприятий по укреплению и развитию института семьи</t>
  </si>
  <si>
    <t>3020600000</t>
  </si>
  <si>
    <t xml:space="preserve">3020600000
</t>
  </si>
  <si>
    <t xml:space="preserve">Министерство здравоохранения Удмуртской Республики                                                                             (Якимова Н.В., и.о. министра здравоохранения Удмуртской Республики)                                                                              </t>
  </si>
  <si>
    <t>Реализация мер по стабилизации демографической ситуации в Удмуртской Республике</t>
  </si>
  <si>
    <t>3020605050</t>
  </si>
  <si>
    <t>323, 612</t>
  </si>
  <si>
    <t>Система мер  социальной поддержки детей-сирот и детей, оставшихся без попечения родителей</t>
  </si>
  <si>
    <t>3020700000</t>
  </si>
  <si>
    <t>Денежные средства на личные расходы детям-сиротам и детям, оставшимся без попечения родителей</t>
  </si>
  <si>
    <t>Дополнительные гарантии детям-сиротам и детям, оставшимся без попечения родителей</t>
  </si>
  <si>
    <t>843               845</t>
  </si>
  <si>
    <t>Оказание государственными учреждениями государственных услуг, выполнение государственных работ, финансовое обеспечение деятельности государственных учреждений</t>
  </si>
  <si>
    <t>110, 240, 320, 610, 620, 640, 850</t>
  </si>
  <si>
    <t>Расходы на оказание содействия детям-сиротам и детям, оставшимся без попечения родителей, лицам из числа детей-сирот и детей, оставшихся без попечения родителей, в обучении на подготовительных курсах образовательных организаций высшего образования</t>
  </si>
  <si>
    <t>Выплата единовременного денежного пособия в Удмуртской Республике при усыновлении или удочерении</t>
  </si>
  <si>
    <t>3020903760</t>
  </si>
  <si>
    <t>Социальная поддержка детей-сирот и детей, оставшихся без попечения родителей, переданных в приемные семьи</t>
  </si>
  <si>
    <t>Выплата денежных средств на содержание детей, находящихся под опекой (попечительством)</t>
  </si>
  <si>
    <t>Расходы на обеспечение осуществления отдельных государственных полномочий, передаваемых в соответствии с Законом Удмуртской Республики от 14 марта 2013 года № 8-РЗ «Об обеспечении жилыми помещениями детей-сирот и детей, оставшихся без попечения родителей, а также лиц из числа детей-сирот и детей, оставшихся без попечения родителей», за исключением расходов на осуществление деятельности специалистов</t>
  </si>
  <si>
    <t>Расходы на обеспечение осуществления отдельных государственных полномочий в части управления жилыми помещениями, предоставленными (предназначенными для предоставления) детям-сиротам и детям, оставшимся без попечения родителей, а также лицам из числа детей-сирот и детей, оставшихся без попечения родителей и обеспечения сохранности жилых помещений закрепленных за данной категорией граждан</t>
  </si>
  <si>
    <t xml:space="preserve"> Расходы на выплату денежных средств на содержание усыновленных (удочеренных) детей</t>
  </si>
  <si>
    <t>Выплата единовременных пособий при всех формах устройства детей, лишенных родительского попечения, в семью</t>
  </si>
  <si>
    <t>Р1</t>
  </si>
  <si>
    <t>Федеральный проект «Финансовая поддержка семей при рождении детей»</t>
  </si>
  <si>
    <t>10 04</t>
  </si>
  <si>
    <t>302P100000</t>
  </si>
  <si>
    <t>02            03            04</t>
  </si>
  <si>
    <t>302Р100000</t>
  </si>
  <si>
    <t xml:space="preserve">Реализация мероприятий в рамках регионального проекта «Финансовая поддержка семей при рождении детей в Удмуртской Республике» национального проекта «Демография»
</t>
  </si>
  <si>
    <t xml:space="preserve"> 03,            04</t>
  </si>
  <si>
    <t>120, 240, 310, 320, 530</t>
  </si>
  <si>
    <t>Ежемесячная денежная выплата нуждающимся в поддержке семьям при рождении в семье паосле 31 декабря 2012 года (до 31 декабря 2017 года)  третьего и последующих детей</t>
  </si>
  <si>
    <t>302P105480</t>
  </si>
  <si>
    <t>244,                      313</t>
  </si>
  <si>
    <t>Расходы на осуществление ежемесячной выплаты в связи с рождением (усыновлением) первого ребенка</t>
  </si>
  <si>
    <t>302P155730</t>
  </si>
  <si>
    <t>121, 129, 244,     313</t>
  </si>
  <si>
    <t>Предоставление мер социальной поддержки многодетным семьям, предусмотренных Законом Удмуртской Республики от 5 мая 2006 года N 13-РЗ «О мерах по социальной поддержке многодетных семей», в том числе:</t>
  </si>
  <si>
    <t>предоставление мер социальной поддержки многодетным семьям (компенсация стоимости проезда на внутригородском транспорте, а также в автобусах пригородного сообщения для учащихся общеобразовательных организаций)</t>
  </si>
  <si>
    <t>302P104342</t>
  </si>
  <si>
    <t>530</t>
  </si>
  <si>
    <t xml:space="preserve"> предоставление безвозмездных субсидий многодетным семьям, признанным нуждающимися в улучшении жилищных условий, на строительство, реконструкцию, капитальный ремонт и приобретение жилых помещений</t>
  </si>
  <si>
    <t>302P104460</t>
  </si>
  <si>
    <t>302P105050</t>
  </si>
  <si>
    <t>244, 321</t>
  </si>
  <si>
    <t>Расходы на осуществление ежемесячной денежной выплаты нуждающимся в поддержке семьям при рождении в семье после 31 декабря 2017 года третьего и последующих детей, сверх установленного уровня софинансирования (на обеспечение выплаты)</t>
  </si>
  <si>
    <t>302Р120840</t>
  </si>
  <si>
    <t>Ежемесячная денежная выплата нуждающимся в поддержке семьям при рождении в семье после 31 декабря 2017 года  третьего и последующих детей</t>
  </si>
  <si>
    <t>Бюджет Удмуртской Республики; Федеральный бюджет</t>
  </si>
  <si>
    <t>302P150840</t>
  </si>
  <si>
    <t>Р3</t>
  </si>
  <si>
    <t>Федеральный проект «Старшее поколение»</t>
  </si>
  <si>
    <t>302Р300000</t>
  </si>
  <si>
    <t xml:space="preserve">Реализация мероприятий в рамках регионального проекта  «Разработка и реализация программы системной поддержки и повышения качества жизни граждан старшего поколения «Старшее поколение» национального проекта  «Демография»
</t>
  </si>
  <si>
    <t xml:space="preserve">Иные закупки товаров, работ и услуг для обеспечения государственных (муниципальных) нужд
</t>
  </si>
  <si>
    <t xml:space="preserve">Модернизация и развитие социального обслуживания населения </t>
  </si>
  <si>
    <t>3030000000</t>
  </si>
  <si>
    <t>3</t>
  </si>
  <si>
    <t>Меры социальной поддержки работникам государственных учреждений Удмуртской Республики</t>
  </si>
  <si>
    <t>3030500000</t>
  </si>
  <si>
    <t>Денежная компенсация расходов по оплате жилых помещений и коммунальных услуг (отопление, освещение) работникам государственных учреждений Удмуртской Республики, проживающим и работающим в сельских населенных пунктах, рабочих поселках и поселках городского типа</t>
  </si>
  <si>
    <t>3030503820</t>
  </si>
  <si>
    <t>112, 321</t>
  </si>
  <si>
    <t>Укрепление материально - технической базы Минсоцполитики УР, его территориальных органов и подведомственных ему организаций</t>
  </si>
  <si>
    <t>3030600000</t>
  </si>
  <si>
    <t>Субсидии государственным учреждениям на укрепление материально-технической базы</t>
  </si>
  <si>
    <t>3030600680</t>
  </si>
  <si>
    <t>Расходы по подготовке Минсоцполитики УР, его территориальных органов и подведомственных ему организаций к отопительному сезону</t>
  </si>
  <si>
    <t>3030605800</t>
  </si>
  <si>
    <t>Комплексная безопасность в отрасли социальной защиты населения</t>
  </si>
  <si>
    <t>3030608640</t>
  </si>
  <si>
    <t>244 622 870</t>
  </si>
  <si>
    <t xml:space="preserve">Мероприятия, направленные на улучшение положения и качества жизни пожилых людей </t>
  </si>
  <si>
    <t>3030704900</t>
  </si>
  <si>
    <t>244
323
612
622</t>
  </si>
  <si>
    <t>Мероприятия, направленные на обеспечение пожарной безопасности Минсоцполитики УР, его территориальных органов и подведомственных ему организаций</t>
  </si>
  <si>
    <t>3030900000</t>
  </si>
  <si>
    <t>Реализация мероприятий по обеспечению пожарной безопасности Минсоцполитики УР, его территориальных органов и подведомственных ему организаций</t>
  </si>
  <si>
    <t>3030905110</t>
  </si>
  <si>
    <t>244
612
622</t>
  </si>
  <si>
    <t xml:space="preserve">Развитие системы социального обслуживания граждан с применением механизмов государственно - частного партнерства </t>
  </si>
  <si>
    <t>3031100000</t>
  </si>
  <si>
    <t xml:space="preserve">Выплата компенсации поставщикам социальных услуг на территории Удмуртской Республики </t>
  </si>
  <si>
    <t>3031107390</t>
  </si>
  <si>
    <t>Обеспечение текущей деятельности организаций социального обслуживания</t>
  </si>
  <si>
    <t>3031206770</t>
  </si>
  <si>
    <t>Оказание государственными организациями государственных услуг, выполнение государственных работ, финансовое обеспечение деятельности государственных учреждений</t>
  </si>
  <si>
    <t>Расходы за счёт доходов от платных услуг, оказываемых государственными казёнными учреждениями</t>
  </si>
  <si>
    <t>3031205420</t>
  </si>
  <si>
    <t>Создание условий для сопровождаемого проживания инвалидов, в том числе для проживания малыми группами в отдельных жилых помещениях</t>
  </si>
  <si>
    <t>14</t>
  </si>
  <si>
    <t>Развитие стационарозамещающих технологий предоставления социальных услуг</t>
  </si>
  <si>
    <t>Создание системы долговременного ухода за гражданами пожилого возраста и инвалидами, признанными нуждающимися в социальном обслуживании</t>
  </si>
  <si>
    <t>Реализация мероприятий в рамках регионального проекта «Разработка и реализация программы системной поддержки и повышения качества жизни граждан старшего поколения «Старшее поколение» национального проекта «Демография»</t>
  </si>
  <si>
    <t>Создание системы долговременного ухода за гражданами пожилого возраста и инвалидами, признанных нуждающимися в социальном обслуживании</t>
  </si>
  <si>
    <t>4</t>
  </si>
  <si>
    <t>Создание условий для реализации государственной программы</t>
  </si>
  <si>
    <t>10  01</t>
  </si>
  <si>
    <t>00  04</t>
  </si>
  <si>
    <t>Расходы по организации предоставления государственных услуг Минсоцполитики УР</t>
  </si>
  <si>
    <t>3040100000</t>
  </si>
  <si>
    <t>Расходы по организации предоставления государственных услуг Минсоцполитики УР и подведомственными ему организациями</t>
  </si>
  <si>
    <t>3040104060</t>
  </si>
  <si>
    <t>Расходы на обеспечение доставки и пересылки социальных выплат в соответствии с законодательством</t>
  </si>
  <si>
    <t>3040109190</t>
  </si>
  <si>
    <t>Обеспечение текущей деятельности, руководство и управление в сфере установленных функций центрального аппарата Минсоцполитики УР</t>
  </si>
  <si>
    <t>843, 845</t>
  </si>
  <si>
    <t>3040200000</t>
  </si>
  <si>
    <t>Центральный аппарат</t>
  </si>
  <si>
    <t>3040200030</t>
  </si>
  <si>
    <t>120, 240, 320, 850</t>
  </si>
  <si>
    <t xml:space="preserve">Расхоы на обеспечение текущей деятельности в сфере установленных функций </t>
  </si>
  <si>
    <t>3040203310</t>
  </si>
  <si>
    <t>240, 620</t>
  </si>
  <si>
    <t>Обеспечение текущей деятельности организаций в сфере социальной защиты населения</t>
  </si>
  <si>
    <t>3040300000</t>
  </si>
  <si>
    <t>3040306770</t>
  </si>
  <si>
    <t>Уплата налога на имущество организаций и земельного налога</t>
  </si>
  <si>
    <t>3040400640 3040400620</t>
  </si>
  <si>
    <t>610, 620, 850</t>
  </si>
  <si>
    <t xml:space="preserve">Обеспечение государственных полномочий, переданных органам местного самоуправления, в части  организации и осуществления деятельности по социальной поддержке отдельных категорий граждан </t>
  </si>
  <si>
    <t>3040500000</t>
  </si>
  <si>
    <t>Организация учета (регистрации) многодетных семей</t>
  </si>
  <si>
    <t>3040507560</t>
  </si>
  <si>
    <t>Создание и организация деятельности комиссий по делам несовершеннолетних и защите их прав</t>
  </si>
  <si>
    <t>Организация социальной поддержки детей-сирот и детей, оставшихся без попечения родителей</t>
  </si>
  <si>
    <t>Организация и осуществление деятельности по опеке и попечительству в отношении несовершеннолетних</t>
  </si>
  <si>
    <t>Расходы на осуществление деятельности специалистов, осуществляющих государственных полномочий, передаваемые в соответствии с Законом Удмуртской Республики от 14 марта 2013 года № 8-РЗ «Об обеспечении жилыми помещениями детей-сирот и детей, оставшихся без попечения родителей, а также лиц из числа детей-сирот и детей, оставшихся без попечения родителей»</t>
  </si>
  <si>
    <t>Организация предоставления государственных услуг  в соответствии с постановлением Правительства Удмуртской Республики от 7 февраля 2011 года № 24 «О перечне государственных услуг, предоставляемых исполнительными органами государственной власти Удмуртской Республики»</t>
  </si>
  <si>
    <t>Форма 1</t>
  </si>
  <si>
    <t xml:space="preserve">           Отчет об использовании бюджетных ассигнований бюджета</t>
  </si>
  <si>
    <t xml:space="preserve">       Удмуртской Республики на реализацию государственной программы</t>
  </si>
  <si>
    <r>
      <t xml:space="preserve">Наименование государственной программы:  </t>
    </r>
    <r>
      <rPr>
        <u/>
        <sz val="12"/>
        <rFont val="Times New Roman"/>
        <family val="1"/>
        <charset val="204"/>
      </rPr>
      <t>«Социальная поддержка граждан»</t>
    </r>
  </si>
  <si>
    <r>
      <t xml:space="preserve">Ответственный исполнитель </t>
    </r>
    <r>
      <rPr>
        <u/>
        <sz val="12"/>
        <rFont val="Times New Roman"/>
        <family val="1"/>
        <charset val="204"/>
      </rPr>
      <t>Министерство социальной политики и труда Удмуртской Республики</t>
    </r>
  </si>
  <si>
    <t>Расходы бюджета Удмуртской Республики, тыс. рублей</t>
  </si>
  <si>
    <t>Кассовые расходы, в %</t>
  </si>
  <si>
    <t>сводная бюджетная роспись, план на 1 января отчетного года</t>
  </si>
  <si>
    <t>кассовое исполнение на отчетную дату</t>
  </si>
  <si>
    <t>к плану на 1 января отчетного года</t>
  </si>
  <si>
    <t>к плану на отчетную дату</t>
  </si>
  <si>
    <t>Министерство социальной политики и труда Удмуртской Республики</t>
  </si>
  <si>
    <t xml:space="preserve">Министерство социальной политики и труда Удмуртской Республики                  </t>
  </si>
  <si>
    <t xml:space="preserve">Министерство социальной политики и труда Удмуртской Республики    </t>
  </si>
  <si>
    <t xml:space="preserve">Министерство социальной политики и труда Удмуртской Республики                                                               </t>
  </si>
  <si>
    <t xml:space="preserve">Министерство социальной политики и труда Удмуртской Республики    
 </t>
  </si>
  <si>
    <t xml:space="preserve">Министерство социальной политики и труда Удмуртской Республики                                                                 </t>
  </si>
  <si>
    <t xml:space="preserve">Министерство социальной политики и труда Удмуртской Республики  </t>
  </si>
  <si>
    <t xml:space="preserve">Министерство социальной политики и труда Удмуртской Республики          </t>
  </si>
  <si>
    <t xml:space="preserve">Министерство социальной политики и труда Удмуртской Республики  
</t>
  </si>
  <si>
    <t xml:space="preserve">    Расходы на осуществление ежемесячных выплат на детей в возрасте от трёх до семи лет включительно (за счёт средств бюджета Удмуртской Республики сверх установленного уровня софинансирования)</t>
  </si>
  <si>
    <t xml:space="preserve">    Субвенции бюджету Пенсионного фонда Российской Федерации на осуществление ежемесячной денежной выплаты на ребёнка в возрасте от восьми до семнадцати лет</t>
  </si>
  <si>
    <t>3020131440</t>
  </si>
  <si>
    <t>303P300000</t>
  </si>
  <si>
    <t>303P321630 303P351630</t>
  </si>
  <si>
    <t>Кассовое исполнение на отчетную дату, тыс. рублей</t>
  </si>
  <si>
    <r>
      <t xml:space="preserve">по состоянию на </t>
    </r>
    <r>
      <rPr>
        <u/>
        <sz val="12"/>
        <rFont val="Times New Roman"/>
        <family val="1"/>
        <charset val="204"/>
      </rPr>
      <t xml:space="preserve"> 01.07.2022 г.</t>
    </r>
  </si>
  <si>
    <t>Форма 4</t>
  </si>
  <si>
    <t>Отчет о выполнении сводных показателей государственных заданий</t>
  </si>
  <si>
    <t>на оказание государственных услуг, выполнение государственных работ</t>
  </si>
  <si>
    <t xml:space="preserve"> государственными учреждениями Удмуртской Республики</t>
  </si>
  <si>
    <t xml:space="preserve">          по государственной программе</t>
  </si>
  <si>
    <t>Наименование государственной услуги (работы)</t>
  </si>
  <si>
    <t>Наименование показателя, характеризующего объем государственной услуги (работы)</t>
  </si>
  <si>
    <t>Единица измерения объема государст-венной услуги (работы)</t>
  </si>
  <si>
    <t xml:space="preserve">Значение показателя объема государственной услуги
</t>
  </si>
  <si>
    <t>Расходы бюджета Удмуртской Республики на оказание государственной услуги (выполнение работы), тыс. рублей</t>
  </si>
  <si>
    <t>Наименование меры                                        государственного регулирования</t>
  </si>
  <si>
    <t>Показатель применения меры</t>
  </si>
  <si>
    <t>план</t>
  </si>
  <si>
    <t>факт</t>
  </si>
  <si>
    <t>сводная бюджетная роспись на отчетную дату</t>
  </si>
  <si>
    <t xml:space="preserve"> Реализация демографической и семейной политики, совершенствование социальной поддержки семей с детьми</t>
  </si>
  <si>
    <t xml:space="preserve">Количество мероприятий </t>
  </si>
  <si>
    <t>Единица</t>
  </si>
  <si>
    <t>Организация деятельности специализированных  (профильных) лагерей</t>
  </si>
  <si>
    <t>Организация и осуществление транспортного обслуживания должностных лиц, государственных органов и государственных учреждений</t>
  </si>
  <si>
    <t>Машино-часы работы автомобилей</t>
  </si>
  <si>
    <t>Административное обеспечение детельности организации</t>
  </si>
  <si>
    <t>Количество разработанных документов</t>
  </si>
  <si>
    <t xml:space="preserve">Количество отчетов, составленных по результатам работы </t>
  </si>
  <si>
    <t>Содержание (эксплуатация имущества, находящегося в государственной (муниципальной)  собственности</t>
  </si>
  <si>
    <t>Эсплуатируемая площадь,всего</t>
  </si>
  <si>
    <t>Тысяча квадратных метров</t>
  </si>
  <si>
    <t>Организация государственными учреждениями государственных услуг, выполнение государственных работ, финансовое обеспечение деятельности государственных учреждений</t>
  </si>
  <si>
    <t>единица</t>
  </si>
  <si>
    <t>Организация мероприятий, направленных на профилактику асоциального и деструктивного поведения подростков и молодежи, поддержка детей и молодежи, находящейся в социально-опасном положении</t>
  </si>
  <si>
    <t>Оказание консультативной, психологической, педагогической, юридической, социальной и иной помощи лицам, усыновившим (удочерившим) или принявшим под опеку (попечительство) ребенка</t>
  </si>
  <si>
    <t>Численность семей, получивших социальные услуги</t>
  </si>
  <si>
    <t>Предоставление социального обслуживания в стационарной форме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жизнедеятельности,в том числе детей-инвалидов</t>
  </si>
  <si>
    <t>Численность граждан, получивших социальные услуги</t>
  </si>
  <si>
    <t>человек</t>
  </si>
  <si>
    <t>Предоставление социального обслуживания в полустационарной форме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услугх, услуг в целях повышения коммуникативного потенциала получателей социальных услуг, имеющих ограничения жизнедеятельности, в том числе детей-инвалидов, срочных социальных услуг</t>
  </si>
  <si>
    <t>Предоставление социального обслуживания в форме на дому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жизнедеятельност, в том числе детей-инвалидов, срочных социальных услуг</t>
  </si>
  <si>
    <t>Доставка лиц старше 65 лет, проживающих в сельской местности, в медицинские организации в соответствии с законодательством Удмуртcкой Республики</t>
  </si>
  <si>
    <t>Количество выездов</t>
  </si>
  <si>
    <t xml:space="preserve">Подготовка граждан, выразивших желание стать опекунами или попечителями совершеннолетних недееспособных или не полностью дееспособных граждан </t>
  </si>
  <si>
    <t xml:space="preserve">Количество граждан, обслуженных всеми отделениями центра социальной помощи семье и детям </t>
  </si>
  <si>
    <t xml:space="preserve"> Обеспечение мероприятий, направленных на охрану и укрепление здоровья </t>
  </si>
  <si>
    <t xml:space="preserve"> Предоставление во временное пользование реабилитационного оборудования  детям с ограниченными возможностями здоровья, в том числе детям-инвалидам, в возрасте от рождения до трех лет </t>
  </si>
  <si>
    <t xml:space="preserve">Количество реабилитационного оборудования, предоставленного для реабилитации </t>
  </si>
  <si>
    <t>Подготовка граждан, выразивших желание принять детей-сирот и детей, оставшихся без попечения родителей, на семейные формы устройства</t>
  </si>
  <si>
    <t>Организация и проведение мероприятий, направленных на развитие добровольческой (волонтёрской) деятельности в сфере социальной политики и труда</t>
  </si>
  <si>
    <t>единиц</t>
  </si>
  <si>
    <t>___________________________</t>
  </si>
  <si>
    <t>Форма 5</t>
  </si>
  <si>
    <t xml:space="preserve">      Отчет о достигнутых значениях целевых показателей (индикаторов)</t>
  </si>
  <si>
    <t xml:space="preserve">                                 (указать наименование государственной программы)</t>
  </si>
  <si>
    <t xml:space="preserve">                                            </t>
  </si>
  <si>
    <t>Наименование целевого показателя (индикатора)</t>
  </si>
  <si>
    <t>Единица измерения</t>
  </si>
  <si>
    <t>Значения целевых показателей (индикаторов)</t>
  </si>
  <si>
    <t>Значение целевого показателя (индикатора) в году, предшествующему отчетному</t>
  </si>
  <si>
    <t>%</t>
  </si>
  <si>
    <t>0 п.п.</t>
  </si>
  <si>
    <t>Удельный вес малоимущих граждан, получающих меры социальной поддержки в соответствии с нормативными правовыми актами Российской Федерации и нормативными правовыми актами Удмуртской Республики, в общей численности малоимущих граждан в Удмуртской Республике, обратившихся за получением мер социальной поддержки</t>
  </si>
  <si>
    <t>Доля граждан, охваченных государственной социальной помощью на основании социального контракта, в общей численности малоимущих граждан</t>
  </si>
  <si>
    <t>Доля граждан, охваченных государственной социальной помощью на основании социального контракта, среднедушевой доход которых (среднедушевой доход семьи которых) увеличился по окончании срока действия социального контракта в сравнении со среднедушевым доходом этих граждан (семьи) до заключения социального контракта, в общей численности граждан, охваченных государственной социальной помощью на основании социального контракта</t>
  </si>
  <si>
    <t>Доля граждан, охваченных государственной социальной помощью на основании социального контракта, среднедушевой доход которых (среднедушевой доход семьи которых) превысил величину прожиточного минимума, установленную в субъекте Российской Федерации, по окончании срока действия социального контракта в общей численности граждан, охваченных государственной социальной помощью на основании социального контракта</t>
  </si>
  <si>
    <t>Удельный вес детей, находящихся в социально опасном положении, в общей численности детского населения Удмуртской Республики</t>
  </si>
  <si>
    <t>Число семей с тремя и более детьми, которые в отчетном году получат ежемесячную денежную выплату в случае рождения третьего ребенка или последующих детей до достижения ребенком возраста 3 лет</t>
  </si>
  <si>
    <t>Доля лиц старше трудоспособного возраста, у которых выявлены заболевания и патологические состояния, находящихся под диспансерным наблюдением</t>
  </si>
  <si>
    <t>Уровень госпитализации на геронтологические койки лиц старше 60 лет на 10 тыс. населения соответствующего возраста</t>
  </si>
  <si>
    <t>условная единица</t>
  </si>
  <si>
    <t>мест на 10 тыс. жителей</t>
  </si>
  <si>
    <t>Удельный вес детей-инвалидов, получивших социальные услуги в организациях социального обслуживания, в общей численности детей-инвалидов</t>
  </si>
  <si>
    <t>тыс. человек</t>
  </si>
  <si>
    <t>Уровень выполнения значений целевых показателей (индикаторов) государственной программы</t>
  </si>
  <si>
    <t xml:space="preserve">                         государственной программы</t>
  </si>
  <si>
    <r>
      <t xml:space="preserve">                 по состоянию на </t>
    </r>
    <r>
      <rPr>
        <b/>
        <u/>
        <sz val="12"/>
        <color rgb="FF000000"/>
        <rFont val="Times New Roman"/>
        <family val="1"/>
        <charset val="204"/>
      </rPr>
      <t xml:space="preserve"> 01.07.2022 г.</t>
    </r>
  </si>
  <si>
    <r>
      <t xml:space="preserve">    Наименование государственной программы  </t>
    </r>
    <r>
      <rPr>
        <b/>
        <u/>
        <sz val="12"/>
        <color rgb="FF000000"/>
        <rFont val="Times New Roman"/>
        <family val="1"/>
        <charset val="204"/>
      </rPr>
      <t>«Социальная поддержка граждан»</t>
    </r>
  </si>
  <si>
    <r>
      <t>Ответственный исполнитель</t>
    </r>
    <r>
      <rPr>
        <b/>
        <u/>
        <sz val="12"/>
        <color rgb="FF000000"/>
        <rFont val="Times New Roman"/>
        <family val="1"/>
        <charset val="204"/>
      </rPr>
      <t xml:space="preserve"> Министерство социальной политики и труда Удмуртской Республики </t>
    </r>
  </si>
  <si>
    <t>N п/п</t>
  </si>
  <si>
    <t xml:space="preserve">  Обоснование отклонений значений целевого показателя (индикатора) на конец отчетного периода  </t>
  </si>
  <si>
    <t xml:space="preserve">план на текущий год
</t>
  </si>
  <si>
    <t>Государственная программа "Социальная поддержка граждан"</t>
  </si>
  <si>
    <t>Доля граждан, получивших социальные услуги в организациях социального обслуживания населения, в общем числе граждан, обратившихся за получением социальных услуг в организации социального обслуживания населения</t>
  </si>
  <si>
    <t>Соотношение средней заработной платы социальных работников государственных учреждений Удмуртской Республики и муниципальных учреждений в Удмуртской Республике со средней заработной платой в Удмуртской Республике</t>
  </si>
  <si>
    <t>Подпрограмма 1 "Развитие мер социальной поддержки отдельных категорий граждан"</t>
  </si>
  <si>
    <t>Удельный вес граждан, получивших ежемесячную денежную компенсацию на оплату жилого помещения и коммунальных услуг (федеральные льготники) в общей численности пенсионеров, проживающих на территории Удмуртской Республики</t>
  </si>
  <si>
    <t>Удельный вес граждан, получивших ежемесячную денежную компенсацию на оплату жилого помещения и коммунальных услуг (региональные льготники), в общей численности пенсионеров, проживающих на территории Удмуртской Республики</t>
  </si>
  <si>
    <t>Удельный вес отдельных категорий граждан, получивших меры социальной поддержки в части уплаты транспортного налога, от общего числа заявителей, имеющих право на их получение</t>
  </si>
  <si>
    <t>Подпрограмма 2 "Реализация демографической и семейной политики, совершенствование социальной поддержки семей с детьми"</t>
  </si>
  <si>
    <t>Охват граждан старше трудоспособного возраста профилактическими осмотрами, включая диспансеризацию</t>
  </si>
  <si>
    <t>Подпрограмма 3 "Модернизация и развитие социального обслуживания населения"</t>
  </si>
  <si>
    <t>Обеспеченность услугами стационарных организаций социального обслуживания</t>
  </si>
  <si>
    <t>Удельный вес зданий стационарных организаций социального обслуживания граждан пожилого возраста, инвалидов (взрослых и детей), лиц без определенного места жительства и занятий, требующих реконструкции, зданий, находящихся в аварийном состоянии, ветхих зданий, от общего количества зданий стационарных организаций социального обслуживания граждан пожилого возраста, инвалидов (взрослых и детей), лиц без определенного места жительства и занятий</t>
  </si>
  <si>
    <t xml:space="preserve">Количество пожилых людей, принявших участие в республиканских, городских и районных мероприятиях, посвященных Дню Победы, Международному дню пожилых людей и иных мероприятиях </t>
  </si>
  <si>
    <t>Доля средств бюджета Удмуртской Республики, выделяемых негосударственным организациям, в том числе социально ориентированным некоммерческим организациям, на предоставление услуг, в общем объеме средств бюджета Удмуртской Республики, выделяемых на предоставление социального обслуживания и социального сопровождения</t>
  </si>
  <si>
    <t>Удельный вес организаций социального обслуживания, основанных на иных формах собственности, в общем количестве организаций социального обслуживания всех форм собственности</t>
  </si>
  <si>
    <t>Подпрограмма 4 "Создание условий для реализации государственной программы"</t>
  </si>
  <si>
    <t>Удельный вес проведенных Минсоцполитики УР контрольных мероприятий (ревизий и проверок) использования ресурсного обеспечения государственной программы к числу запланированных</t>
  </si>
  <si>
    <t>не менее 90,0</t>
  </si>
  <si>
    <t xml:space="preserve">Значительное увеличение  связано в том числе с  реорганизацией (слиянием) государственных организаций социального обслуживания </t>
  </si>
  <si>
    <t>55,4 п.п.</t>
  </si>
  <si>
    <t xml:space="preserve"> Выполнение, % (п.п)  </t>
  </si>
  <si>
    <t xml:space="preserve">Фактическое значение показателя на конец отчетного периода - 1 квартал 2022 года. Данные за первое полугодие 2022года будут предоставлены Росстатом после 15 августа         </t>
  </si>
  <si>
    <t>103,4             &lt;*&gt;</t>
  </si>
  <si>
    <t xml:space="preserve">&lt;*&gt; Предварительные данные Росстата </t>
  </si>
  <si>
    <t>Значения целевых показателей будут достигнуты к концу отчетного года</t>
  </si>
  <si>
    <t>+3,4 п.п.</t>
  </si>
  <si>
    <t>Усиление работы по раннему выявлению семей, находящихся в социально опасном положении</t>
  </si>
  <si>
    <t>-40,2 п.п.</t>
  </si>
  <si>
    <t>-11,0 п.п.</t>
  </si>
  <si>
    <t>-41,5%</t>
  </si>
  <si>
    <t>0 п.п</t>
  </si>
  <si>
    <t>Оценивается по итогам отчетного года</t>
  </si>
  <si>
    <t>X</t>
  </si>
  <si>
    <t>*Согласно Закону о бюджете УР от 27.12.2021 N 140-РЗ (в ред. Законов УР от 28.04.2022 N 11-РЗ, от 15.06.2022 N 33-РЗ)</t>
  </si>
  <si>
    <t>сводная бюджетная роспись на отчетную дату*</t>
  </si>
  <si>
    <t>значение на конец отчетного периода</t>
  </si>
  <si>
    <t>Показатель  носит накопительный характер. Значение целевого показателя будет достигнуто к концу отчетного года</t>
  </si>
  <si>
    <t>Х</t>
  </si>
  <si>
    <t>В связи с проведением одного мероприятия, посвященного 77-летию Победы в Великой Отечественной войне. Показатель  носит накопительный характер и оценивается по итогам отчетного года</t>
  </si>
  <si>
    <t>0,38 п.п.</t>
  </si>
  <si>
    <t>2,5 п.п.</t>
  </si>
  <si>
    <t>-2,8 п.п</t>
  </si>
  <si>
    <t>133,6%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</si>
</sst>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"/>
    <numFmt numFmtId="165" formatCode="0.0"/>
    <numFmt numFmtId="166" formatCode="0.0%"/>
  </numFmts>
  <fonts count="28" x14ac:knownFonts="1"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0"/>
      <color rgb="FF000000"/>
      <name val="Arial Cyr"/>
    </font>
    <font>
      <sz val="9"/>
      <color theme="1"/>
      <name val="Times New Roman"/>
      <family val="1"/>
      <charset val="204"/>
    </font>
    <font>
      <b/>
      <sz val="10"/>
      <color rgb="FF000000"/>
      <name val="Arial Cyr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Calibri"/>
      <family val="2"/>
      <charset val="204"/>
    </font>
    <font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FF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/>
    <xf numFmtId="1" fontId="2" fillId="0" borderId="11">
      <alignment horizontal="center" vertical="top" shrinkToFit="1"/>
    </xf>
    <xf numFmtId="1" fontId="2" fillId="0" borderId="11">
      <alignment horizontal="center" vertical="top" shrinkToFit="1"/>
    </xf>
    <xf numFmtId="0" fontId="4" fillId="0" borderId="11">
      <alignment vertical="top" wrapText="1"/>
    </xf>
    <xf numFmtId="1" fontId="2" fillId="0" borderId="11">
      <alignment horizontal="center" vertical="top" shrinkToFit="1"/>
    </xf>
    <xf numFmtId="4" fontId="4" fillId="2" borderId="11">
      <alignment horizontal="right" vertical="top" shrinkToFit="1"/>
    </xf>
    <xf numFmtId="1" fontId="2" fillId="0" borderId="11">
      <alignment horizontal="center" vertical="top" shrinkToFit="1"/>
    </xf>
    <xf numFmtId="0" fontId="2" fillId="0" borderId="0"/>
    <xf numFmtId="0" fontId="4" fillId="0" borderId="11">
      <alignment vertical="top" wrapText="1"/>
    </xf>
    <xf numFmtId="1" fontId="2" fillId="0" borderId="11">
      <alignment horizontal="center" vertical="top" shrinkToFit="1"/>
    </xf>
    <xf numFmtId="0" fontId="26" fillId="0" borderId="0"/>
    <xf numFmtId="0" fontId="2" fillId="0" borderId="0"/>
  </cellStyleXfs>
  <cellXfs count="316">
    <xf numFmtId="0" fontId="0" fillId="0" borderId="0" xfId="0"/>
    <xf numFmtId="0" fontId="1" fillId="0" borderId="0" xfId="0" applyFont="1" applyFill="1" applyAlignment="1">
      <alignment horizontal="left" vertical="top" wrapText="1"/>
    </xf>
    <xf numFmtId="0" fontId="1" fillId="0" borderId="0" xfId="0" applyFont="1" applyFill="1" applyAlignment="1">
      <alignment horizontal="center" vertical="top" wrapText="1"/>
    </xf>
    <xf numFmtId="164" fontId="1" fillId="0" borderId="0" xfId="0" applyNumberFormat="1" applyFont="1" applyFill="1" applyAlignment="1">
      <alignment horizontal="left" vertical="top" wrapText="1"/>
    </xf>
    <xf numFmtId="0" fontId="1" fillId="0" borderId="2" xfId="0" applyFont="1" applyFill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10" xfId="0" applyFont="1" applyFill="1" applyBorder="1" applyAlignment="1">
      <alignment horizontal="left" vertical="top" wrapText="1"/>
    </xf>
    <xf numFmtId="1" fontId="1" fillId="0" borderId="1" xfId="1" applyNumberFormat="1" applyFont="1" applyFill="1" applyBorder="1" applyAlignment="1" applyProtection="1">
      <alignment horizontal="center" vertical="top" shrinkToFit="1"/>
    </xf>
    <xf numFmtId="49" fontId="1" fillId="0" borderId="1" xfId="1" applyNumberFormat="1" applyFont="1" applyFill="1" applyBorder="1" applyAlignment="1" applyProtection="1">
      <alignment horizontal="center" vertical="top" wrapText="1" shrinkToFit="1"/>
    </xf>
    <xf numFmtId="0" fontId="3" fillId="0" borderId="1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49" fontId="1" fillId="0" borderId="2" xfId="0" applyNumberFormat="1" applyFont="1" applyFill="1" applyBorder="1" applyAlignment="1">
      <alignment vertical="top"/>
    </xf>
    <xf numFmtId="0" fontId="1" fillId="0" borderId="1" xfId="0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center" vertical="top"/>
    </xf>
    <xf numFmtId="49" fontId="1" fillId="0" borderId="3" xfId="0" applyNumberFormat="1" applyFont="1" applyFill="1" applyBorder="1" applyAlignment="1">
      <alignment vertical="top"/>
    </xf>
    <xf numFmtId="0" fontId="1" fillId="0" borderId="13" xfId="0" applyFont="1" applyFill="1" applyBorder="1" applyAlignment="1">
      <alignment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49" fontId="1" fillId="0" borderId="2" xfId="0" applyNumberFormat="1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49" fontId="1" fillId="0" borderId="6" xfId="0" applyNumberFormat="1" applyFont="1" applyFill="1" applyBorder="1" applyAlignment="1">
      <alignment horizontal="center" vertical="top" wrapText="1"/>
    </xf>
    <xf numFmtId="1" fontId="1" fillId="0" borderId="1" xfId="2" applyNumberFormat="1" applyFont="1" applyFill="1" applyBorder="1" applyAlignment="1" applyProtection="1">
      <alignment horizontal="center" vertical="top" wrapText="1" shrinkToFit="1"/>
    </xf>
    <xf numFmtId="0" fontId="5" fillId="0" borderId="11" xfId="3" applyNumberFormat="1" applyFont="1" applyFill="1" applyAlignment="1" applyProtection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49" fontId="1" fillId="0" borderId="7" xfId="0" applyNumberFormat="1" applyFont="1" applyFill="1" applyBorder="1" applyAlignment="1">
      <alignment horizontal="center" vertical="top" wrapText="1"/>
    </xf>
    <xf numFmtId="1" fontId="1" fillId="0" borderId="14" xfId="1" applyNumberFormat="1" applyFont="1" applyFill="1" applyBorder="1" applyAlignment="1" applyProtection="1">
      <alignment horizontal="center" vertical="top" shrinkToFit="1"/>
    </xf>
    <xf numFmtId="49" fontId="1" fillId="0" borderId="7" xfId="0" applyNumberFormat="1" applyFont="1" applyFill="1" applyBorder="1" applyAlignment="1">
      <alignment vertical="top"/>
    </xf>
    <xf numFmtId="1" fontId="6" fillId="0" borderId="11" xfId="4" applyNumberFormat="1" applyFont="1" applyFill="1" applyAlignment="1" applyProtection="1">
      <alignment horizontal="center" vertical="top" shrinkToFit="1"/>
    </xf>
    <xf numFmtId="0" fontId="1" fillId="0" borderId="7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1" fontId="1" fillId="0" borderId="15" xfId="1" applyNumberFormat="1" applyFont="1" applyFill="1" applyBorder="1" applyAlignment="1" applyProtection="1">
      <alignment horizontal="center" vertical="top" shrinkToFit="1"/>
    </xf>
    <xf numFmtId="1" fontId="1" fillId="0" borderId="10" xfId="1" applyNumberFormat="1" applyFont="1" applyFill="1" applyBorder="1" applyAlignment="1" applyProtection="1">
      <alignment horizontal="center" vertical="top" wrapText="1" shrinkToFit="1"/>
    </xf>
    <xf numFmtId="49" fontId="1" fillId="0" borderId="1" xfId="1" applyNumberFormat="1" applyFont="1" applyFill="1" applyBorder="1" applyAlignment="1" applyProtection="1">
      <alignment horizontal="center" vertical="top" shrinkToFit="1"/>
    </xf>
    <xf numFmtId="1" fontId="1" fillId="0" borderId="1" xfId="1" applyNumberFormat="1" applyFont="1" applyFill="1" applyBorder="1" applyAlignment="1" applyProtection="1">
      <alignment horizontal="center" vertical="top" wrapText="1" shrinkToFit="1"/>
    </xf>
    <xf numFmtId="49" fontId="1" fillId="0" borderId="17" xfId="0" applyNumberFormat="1" applyFont="1" applyFill="1" applyBorder="1" applyAlignment="1">
      <alignment vertical="top"/>
    </xf>
    <xf numFmtId="0" fontId="5" fillId="0" borderId="18" xfId="3" applyNumberFormat="1" applyFont="1" applyFill="1" applyBorder="1" applyAlignment="1" applyProtection="1">
      <alignment horizontal="left" vertical="top" wrapText="1"/>
    </xf>
    <xf numFmtId="1" fontId="5" fillId="0" borderId="11" xfId="6" applyNumberFormat="1" applyFont="1" applyFill="1" applyAlignment="1" applyProtection="1">
      <alignment horizontal="center" vertical="top" wrapText="1" shrinkToFit="1"/>
    </xf>
    <xf numFmtId="0" fontId="5" fillId="0" borderId="1" xfId="3" applyNumberFormat="1" applyFont="1" applyFill="1" applyBorder="1" applyAlignment="1" applyProtection="1">
      <alignment horizontal="left" vertical="top" wrapText="1"/>
    </xf>
    <xf numFmtId="49" fontId="1" fillId="0" borderId="2" xfId="1" applyNumberFormat="1" applyFont="1" applyFill="1" applyBorder="1" applyAlignment="1" applyProtection="1">
      <alignment horizontal="center" vertical="top" shrinkToFit="1"/>
    </xf>
    <xf numFmtId="1" fontId="1" fillId="0" borderId="2" xfId="1" applyNumberFormat="1" applyFont="1" applyFill="1" applyBorder="1" applyAlignment="1" applyProtection="1">
      <alignment horizontal="center" vertical="top" shrinkToFit="1"/>
    </xf>
    <xf numFmtId="1" fontId="1" fillId="0" borderId="2" xfId="1" applyNumberFormat="1" applyFont="1" applyFill="1" applyBorder="1" applyAlignment="1" applyProtection="1">
      <alignment horizontal="center" vertical="top" wrapText="1" shrinkToFit="1"/>
    </xf>
    <xf numFmtId="49" fontId="1" fillId="0" borderId="4" xfId="0" applyNumberFormat="1" applyFont="1" applyFill="1" applyBorder="1" applyAlignment="1">
      <alignment vertical="top"/>
    </xf>
    <xf numFmtId="49" fontId="1" fillId="0" borderId="12" xfId="0" applyNumberFormat="1" applyFont="1" applyFill="1" applyBorder="1" applyAlignment="1">
      <alignment vertical="top"/>
    </xf>
    <xf numFmtId="0" fontId="5" fillId="0" borderId="15" xfId="3" applyNumberFormat="1" applyFont="1" applyFill="1" applyBorder="1" applyAlignment="1" applyProtection="1">
      <alignment horizontal="left" vertical="top" wrapText="1"/>
    </xf>
    <xf numFmtId="1" fontId="1" fillId="0" borderId="3" xfId="1" applyNumberFormat="1" applyFont="1" applyFill="1" applyBorder="1" applyAlignment="1" applyProtection="1">
      <alignment horizontal="center" vertical="top" shrinkToFit="1"/>
    </xf>
    <xf numFmtId="49" fontId="1" fillId="0" borderId="3" xfId="1" applyNumberFormat="1" applyFont="1" applyFill="1" applyBorder="1" applyAlignment="1" applyProtection="1">
      <alignment horizontal="center" vertical="top" shrinkToFit="1"/>
    </xf>
    <xf numFmtId="1" fontId="1" fillId="0" borderId="3" xfId="1" applyNumberFormat="1" applyFont="1" applyFill="1" applyBorder="1" applyAlignment="1" applyProtection="1">
      <alignment horizontal="center" vertical="top" wrapText="1" shrinkToFit="1"/>
    </xf>
    <xf numFmtId="0" fontId="7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1" fontId="8" fillId="0" borderId="1" xfId="1" applyNumberFormat="1" applyFont="1" applyFill="1" applyBorder="1" applyAlignment="1" applyProtection="1">
      <alignment horizontal="center" vertical="top" shrinkToFit="1"/>
    </xf>
    <xf numFmtId="49" fontId="8" fillId="0" borderId="1" xfId="1" applyNumberFormat="1" applyFont="1" applyFill="1" applyBorder="1" applyAlignment="1" applyProtection="1">
      <alignment horizontal="center" vertical="top" shrinkToFit="1"/>
    </xf>
    <xf numFmtId="1" fontId="8" fillId="0" borderId="1" xfId="1" applyNumberFormat="1" applyFont="1" applyFill="1" applyBorder="1" applyAlignment="1" applyProtection="1">
      <alignment horizontal="center" vertical="top" wrapText="1" shrinkToFit="1"/>
    </xf>
    <xf numFmtId="0" fontId="8" fillId="0" borderId="0" xfId="0" applyFont="1" applyFill="1" applyAlignment="1">
      <alignment horizontal="left" vertical="top" wrapText="1"/>
    </xf>
    <xf numFmtId="1" fontId="9" fillId="0" borderId="11" xfId="4" applyNumberFormat="1" applyFont="1" applyFill="1" applyAlignment="1" applyProtection="1">
      <alignment horizontal="center" vertical="top" shrinkToFit="1"/>
    </xf>
    <xf numFmtId="0" fontId="9" fillId="0" borderId="11" xfId="3" applyNumberFormat="1" applyFont="1" applyFill="1" applyAlignment="1" applyProtection="1">
      <alignment horizontal="left" vertical="top" wrapText="1"/>
    </xf>
    <xf numFmtId="0" fontId="8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 vertical="top" wrapText="1"/>
    </xf>
    <xf numFmtId="49" fontId="8" fillId="0" borderId="1" xfId="0" applyNumberFormat="1" applyFont="1" applyFill="1" applyBorder="1" applyAlignment="1">
      <alignment horizontal="center" vertical="top" wrapText="1"/>
    </xf>
    <xf numFmtId="0" fontId="3" fillId="0" borderId="1" xfId="0" applyNumberFormat="1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center" vertical="top"/>
    </xf>
    <xf numFmtId="1" fontId="5" fillId="0" borderId="11" xfId="4" applyNumberFormat="1" applyFont="1" applyFill="1" applyAlignment="1" applyProtection="1">
      <alignment horizontal="center" vertical="top" shrinkToFit="1"/>
    </xf>
    <xf numFmtId="49" fontId="1" fillId="0" borderId="1" xfId="0" applyNumberFormat="1" applyFont="1" applyFill="1" applyBorder="1" applyAlignment="1">
      <alignment vertical="top"/>
    </xf>
    <xf numFmtId="49" fontId="1" fillId="0" borderId="3" xfId="0" applyNumberFormat="1" applyFont="1" applyFill="1" applyBorder="1" applyAlignment="1">
      <alignment horizontal="center" vertical="top" wrapText="1"/>
    </xf>
    <xf numFmtId="0" fontId="3" fillId="0" borderId="4" xfId="0" applyNumberFormat="1" applyFont="1" applyFill="1" applyBorder="1" applyAlignment="1">
      <alignment horizontal="left" vertical="top" wrapText="1"/>
    </xf>
    <xf numFmtId="0" fontId="3" fillId="0" borderId="19" xfId="3" applyNumberFormat="1" applyFont="1" applyFill="1" applyBorder="1" applyAlignment="1" applyProtection="1">
      <alignment horizontal="left" vertical="top" wrapText="1"/>
    </xf>
    <xf numFmtId="0" fontId="5" fillId="0" borderId="14" xfId="3" applyNumberFormat="1" applyFont="1" applyFill="1" applyBorder="1" applyAlignment="1" applyProtection="1">
      <alignment horizontal="left" vertical="top" wrapText="1"/>
    </xf>
    <xf numFmtId="0" fontId="8" fillId="0" borderId="1" xfId="0" applyFont="1" applyFill="1" applyBorder="1" applyAlignment="1">
      <alignment horizontal="center" vertical="top"/>
    </xf>
    <xf numFmtId="49" fontId="8" fillId="0" borderId="1" xfId="0" applyNumberFormat="1" applyFont="1" applyFill="1" applyBorder="1" applyAlignment="1">
      <alignment horizontal="center" vertical="top"/>
    </xf>
    <xf numFmtId="49" fontId="1" fillId="0" borderId="0" xfId="0" applyNumberFormat="1" applyFont="1" applyFill="1" applyBorder="1" applyAlignment="1">
      <alignment vertical="top"/>
    </xf>
    <xf numFmtId="0" fontId="1" fillId="0" borderId="0" xfId="0" applyFont="1" applyFill="1" applyBorder="1" applyAlignment="1">
      <alignment horizontal="center" vertical="top"/>
    </xf>
    <xf numFmtId="49" fontId="1" fillId="0" borderId="0" xfId="0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left" vertical="top" wrapText="1"/>
    </xf>
    <xf numFmtId="0" fontId="11" fillId="0" borderId="0" xfId="0" applyFont="1" applyFill="1"/>
    <xf numFmtId="2" fontId="11" fillId="0" borderId="0" xfId="0" applyNumberFormat="1" applyFont="1" applyFill="1" applyAlignment="1">
      <alignment horizontal="left" wrapText="1"/>
    </xf>
    <xf numFmtId="0" fontId="11" fillId="0" borderId="0" xfId="0" applyFont="1" applyFill="1" applyAlignment="1">
      <alignment wrapText="1"/>
    </xf>
    <xf numFmtId="164" fontId="11" fillId="0" borderId="0" xfId="0" applyNumberFormat="1" applyFont="1" applyFill="1"/>
    <xf numFmtId="0" fontId="1" fillId="0" borderId="0" xfId="0" applyFont="1" applyFill="1"/>
    <xf numFmtId="0" fontId="13" fillId="0" borderId="0" xfId="0" applyFont="1" applyFill="1"/>
    <xf numFmtId="2" fontId="13" fillId="0" borderId="0" xfId="0" applyNumberFormat="1" applyFont="1" applyFill="1" applyAlignment="1">
      <alignment horizontal="left" wrapText="1"/>
    </xf>
    <xf numFmtId="0" fontId="13" fillId="0" borderId="0" xfId="0" applyFont="1" applyFill="1" applyAlignment="1">
      <alignment wrapText="1"/>
    </xf>
    <xf numFmtId="4" fontId="13" fillId="0" borderId="0" xfId="0" applyNumberFormat="1" applyFont="1" applyFill="1"/>
    <xf numFmtId="164" fontId="13" fillId="0" borderId="0" xfId="0" applyNumberFormat="1" applyFont="1" applyFill="1"/>
    <xf numFmtId="0" fontId="11" fillId="0" borderId="0" xfId="0" applyFont="1" applyFill="1" applyAlignment="1"/>
    <xf numFmtId="0" fontId="15" fillId="0" borderId="0" xfId="0" applyFont="1" applyFill="1"/>
    <xf numFmtId="164" fontId="15" fillId="0" borderId="0" xfId="0" applyNumberFormat="1" applyFont="1" applyFill="1" applyAlignment="1">
      <alignment horizontal="center"/>
    </xf>
    <xf numFmtId="164" fontId="15" fillId="0" borderId="0" xfId="0" applyNumberFormat="1" applyFont="1" applyFill="1"/>
    <xf numFmtId="164" fontId="15" fillId="0" borderId="0" xfId="0" applyNumberFormat="1" applyFont="1" applyFill="1" applyAlignment="1">
      <alignment horizontal="right"/>
    </xf>
    <xf numFmtId="0" fontId="15" fillId="0" borderId="0" xfId="0" applyFont="1" applyFill="1" applyAlignment="1">
      <alignment horizontal="justify"/>
    </xf>
    <xf numFmtId="2" fontId="15" fillId="0" borderId="0" xfId="0" applyNumberFormat="1" applyFont="1" applyFill="1" applyAlignment="1">
      <alignment wrapText="1"/>
    </xf>
    <xf numFmtId="0" fontId="15" fillId="0" borderId="0" xfId="0" applyFont="1" applyFill="1" applyAlignment="1">
      <alignment wrapText="1"/>
    </xf>
    <xf numFmtId="49" fontId="16" fillId="0" borderId="0" xfId="0" applyNumberFormat="1" applyFont="1" applyFill="1" applyBorder="1" applyAlignment="1" applyProtection="1"/>
    <xf numFmtId="0" fontId="16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>
      <alignment horizontal="left" vertical="top"/>
    </xf>
    <xf numFmtId="0" fontId="17" fillId="0" borderId="0" xfId="0" applyNumberFormat="1" applyFont="1" applyFill="1" applyBorder="1" applyAlignment="1" applyProtection="1">
      <alignment horizontal="left"/>
    </xf>
    <xf numFmtId="0" fontId="17" fillId="0" borderId="0" xfId="0" applyNumberFormat="1" applyFont="1" applyFill="1" applyBorder="1" applyAlignment="1" applyProtection="1">
      <alignment horizontal="center" vertical="top"/>
    </xf>
    <xf numFmtId="0" fontId="17" fillId="0" borderId="0" xfId="0" applyNumberFormat="1" applyFont="1" applyFill="1" applyBorder="1" applyAlignment="1" applyProtection="1"/>
    <xf numFmtId="164" fontId="16" fillId="0" borderId="0" xfId="0" applyNumberFormat="1" applyFont="1" applyFill="1" applyBorder="1" applyAlignment="1" applyProtection="1"/>
    <xf numFmtId="0" fontId="16" fillId="0" borderId="0" xfId="0" applyNumberFormat="1" applyFont="1" applyFill="1" applyBorder="1" applyAlignment="1" applyProtection="1">
      <alignment horizontal="right" vertical="top"/>
    </xf>
    <xf numFmtId="165" fontId="16" fillId="0" borderId="0" xfId="0" applyNumberFormat="1" applyFont="1" applyFill="1" applyBorder="1" applyAlignment="1" applyProtection="1">
      <alignment horizontal="right" vertical="top"/>
    </xf>
    <xf numFmtId="0" fontId="18" fillId="0" borderId="1" xfId="0" applyNumberFormat="1" applyFont="1" applyFill="1" applyBorder="1" applyAlignment="1" applyProtection="1">
      <alignment horizontal="center" vertical="top" wrapText="1"/>
    </xf>
    <xf numFmtId="0" fontId="13" fillId="0" borderId="0" xfId="0" applyNumberFormat="1" applyFont="1" applyFill="1" applyBorder="1" applyAlignment="1" applyProtection="1"/>
    <xf numFmtId="49" fontId="18" fillId="0" borderId="1" xfId="0" applyNumberFormat="1" applyFont="1" applyFill="1" applyBorder="1" applyAlignment="1" applyProtection="1">
      <alignment horizontal="center" vertical="top"/>
    </xf>
    <xf numFmtId="0" fontId="18" fillId="0" borderId="1" xfId="0" applyNumberFormat="1" applyFont="1" applyFill="1" applyBorder="1" applyAlignment="1" applyProtection="1">
      <alignment horizontal="center" vertical="top"/>
    </xf>
    <xf numFmtId="0" fontId="18" fillId="0" borderId="1" xfId="0" applyNumberFormat="1" applyFont="1" applyFill="1" applyBorder="1" applyAlignment="1" applyProtection="1">
      <alignment horizontal="center" vertical="center" wrapText="1"/>
    </xf>
    <xf numFmtId="3" fontId="18" fillId="0" borderId="1" xfId="0" applyNumberFormat="1" applyFont="1" applyFill="1" applyBorder="1" applyAlignment="1">
      <alignment horizontal="center" vertical="top" wrapText="1"/>
    </xf>
    <xf numFmtId="165" fontId="18" fillId="0" borderId="1" xfId="0" applyNumberFormat="1" applyFont="1" applyFill="1" applyBorder="1" applyAlignment="1">
      <alignment horizontal="center" vertical="top" wrapText="1"/>
    </xf>
    <xf numFmtId="164" fontId="18" fillId="0" borderId="1" xfId="0" applyNumberFormat="1" applyFont="1" applyFill="1" applyBorder="1" applyAlignment="1">
      <alignment horizontal="center" vertical="top" wrapText="1"/>
    </xf>
    <xf numFmtId="49" fontId="13" fillId="0" borderId="2" xfId="0" applyNumberFormat="1" applyFont="1" applyFill="1" applyBorder="1" applyAlignment="1" applyProtection="1">
      <alignment horizontal="center" vertical="top"/>
    </xf>
    <xf numFmtId="0" fontId="13" fillId="0" borderId="2" xfId="0" applyNumberFormat="1" applyFont="1" applyFill="1" applyBorder="1" applyAlignment="1" applyProtection="1">
      <alignment horizontal="left" vertical="top" wrapText="1"/>
    </xf>
    <xf numFmtId="0" fontId="13" fillId="0" borderId="2" xfId="0" applyNumberFormat="1" applyFont="1" applyFill="1" applyBorder="1" applyAlignment="1" applyProtection="1">
      <alignment horizontal="center" vertical="top" wrapText="1"/>
    </xf>
    <xf numFmtId="0" fontId="13" fillId="0" borderId="2" xfId="0" applyNumberFormat="1" applyFont="1" applyFill="1" applyBorder="1" applyAlignment="1" applyProtection="1">
      <alignment horizontal="right" vertical="top" wrapText="1"/>
    </xf>
    <xf numFmtId="164" fontId="13" fillId="0" borderId="2" xfId="0" applyNumberFormat="1" applyFont="1" applyFill="1" applyBorder="1" applyAlignment="1" applyProtection="1">
      <alignment horizontal="right" vertical="top" wrapText="1"/>
    </xf>
    <xf numFmtId="164" fontId="13" fillId="0" borderId="1" xfId="0" applyNumberFormat="1" applyFont="1" applyFill="1" applyBorder="1" applyAlignment="1" applyProtection="1">
      <alignment horizontal="right" vertical="top"/>
    </xf>
    <xf numFmtId="49" fontId="13" fillId="0" borderId="2" xfId="0" applyNumberFormat="1" applyFont="1" applyFill="1" applyBorder="1" applyAlignment="1" applyProtection="1">
      <alignment horizontal="center" vertical="top" wrapText="1"/>
    </xf>
    <xf numFmtId="0" fontId="13" fillId="0" borderId="2" xfId="0" applyNumberFormat="1" applyFont="1" applyFill="1" applyBorder="1" applyAlignment="1" applyProtection="1">
      <alignment vertical="top" wrapText="1"/>
    </xf>
    <xf numFmtId="0" fontId="13" fillId="0" borderId="1" xfId="0" applyNumberFormat="1" applyFont="1" applyFill="1" applyBorder="1" applyAlignment="1" applyProtection="1">
      <alignment vertical="top" wrapText="1"/>
    </xf>
    <xf numFmtId="0" fontId="13" fillId="0" borderId="1" xfId="0" applyNumberFormat="1" applyFont="1" applyFill="1" applyBorder="1" applyAlignment="1" applyProtection="1">
      <alignment horizontal="center" vertical="top" wrapText="1"/>
    </xf>
    <xf numFmtId="0" fontId="13" fillId="0" borderId="1" xfId="0" applyNumberFormat="1" applyFont="1" applyFill="1" applyBorder="1" applyAlignment="1" applyProtection="1">
      <alignment horizontal="right" vertical="top" wrapText="1"/>
    </xf>
    <xf numFmtId="164" fontId="13" fillId="0" borderId="1" xfId="0" applyNumberFormat="1" applyFont="1" applyFill="1" applyBorder="1" applyAlignment="1" applyProtection="1">
      <alignment horizontal="right" vertical="top" wrapText="1"/>
    </xf>
    <xf numFmtId="49" fontId="13" fillId="0" borderId="7" xfId="0" applyNumberFormat="1" applyFont="1" applyFill="1" applyBorder="1" applyAlignment="1" applyProtection="1">
      <alignment horizontal="center" vertical="top"/>
    </xf>
    <xf numFmtId="49" fontId="13" fillId="0" borderId="7" xfId="0" applyNumberFormat="1" applyFont="1" applyFill="1" applyBorder="1" applyAlignment="1" applyProtection="1">
      <alignment horizontal="center" vertical="top" wrapText="1"/>
    </xf>
    <xf numFmtId="0" fontId="13" fillId="0" borderId="1" xfId="0" applyNumberFormat="1" applyFont="1" applyFill="1" applyBorder="1" applyAlignment="1" applyProtection="1">
      <alignment horizontal="left" vertical="top" wrapText="1"/>
    </xf>
    <xf numFmtId="0" fontId="13" fillId="0" borderId="3" xfId="0" applyNumberFormat="1" applyFont="1" applyFill="1" applyBorder="1" applyAlignment="1" applyProtection="1">
      <alignment horizontal="left" vertical="top" wrapText="1"/>
    </xf>
    <xf numFmtId="0" fontId="13" fillId="0" borderId="3" xfId="0" applyNumberFormat="1" applyFont="1" applyFill="1" applyBorder="1" applyAlignment="1" applyProtection="1">
      <alignment horizontal="center" vertical="top" wrapText="1"/>
    </xf>
    <xf numFmtId="49" fontId="13" fillId="0" borderId="3" xfId="0" applyNumberFormat="1" applyFont="1" applyFill="1" applyBorder="1" applyAlignment="1" applyProtection="1">
      <alignment horizontal="center" vertical="top"/>
    </xf>
    <xf numFmtId="49" fontId="13" fillId="0" borderId="3" xfId="0" applyNumberFormat="1" applyFont="1" applyFill="1" applyBorder="1" applyAlignment="1" applyProtection="1">
      <alignment horizontal="center" vertical="top" wrapText="1"/>
    </xf>
    <xf numFmtId="0" fontId="13" fillId="0" borderId="7" xfId="0" applyNumberFormat="1" applyFont="1" applyFill="1" applyBorder="1" applyAlignment="1" applyProtection="1">
      <alignment horizontal="left" vertical="top" wrapText="1"/>
    </xf>
    <xf numFmtId="49" fontId="13" fillId="0" borderId="8" xfId="0" applyNumberFormat="1" applyFont="1" applyFill="1" applyBorder="1" applyAlignment="1" applyProtection="1">
      <alignment horizontal="center" vertical="top" wrapText="1"/>
    </xf>
    <xf numFmtId="0" fontId="13" fillId="0" borderId="1" xfId="0" applyNumberFormat="1" applyFont="1" applyFill="1" applyBorder="1" applyAlignment="1" applyProtection="1">
      <alignment horizontal="center" vertical="top"/>
    </xf>
    <xf numFmtId="0" fontId="13" fillId="0" borderId="1" xfId="0" applyNumberFormat="1" applyFont="1" applyFill="1" applyBorder="1" applyAlignment="1" applyProtection="1">
      <alignment vertical="top"/>
    </xf>
    <xf numFmtId="164" fontId="13" fillId="0" borderId="1" xfId="0" applyNumberFormat="1" applyFont="1" applyFill="1" applyBorder="1" applyAlignment="1" applyProtection="1">
      <alignment vertical="top"/>
    </xf>
    <xf numFmtId="49" fontId="13" fillId="0" borderId="7" xfId="0" applyNumberFormat="1" applyFont="1" applyFill="1" applyBorder="1" applyAlignment="1" applyProtection="1">
      <alignment vertical="top"/>
    </xf>
    <xf numFmtId="0" fontId="13" fillId="0" borderId="8" xfId="0" applyNumberFormat="1" applyFont="1" applyFill="1" applyBorder="1" applyAlignment="1" applyProtection="1"/>
    <xf numFmtId="0" fontId="13" fillId="0" borderId="27" xfId="0" applyNumberFormat="1" applyFont="1" applyFill="1" applyBorder="1" applyAlignment="1" applyProtection="1">
      <alignment horizontal="left" vertical="top" wrapText="1"/>
    </xf>
    <xf numFmtId="0" fontId="13" fillId="0" borderId="8" xfId="0" applyNumberFormat="1" applyFont="1" applyFill="1" applyBorder="1" applyAlignment="1" applyProtection="1">
      <alignment horizontal="left" vertical="top" wrapText="1"/>
    </xf>
    <xf numFmtId="49" fontId="13" fillId="0" borderId="3" xfId="0" applyNumberFormat="1" applyFont="1" applyFill="1" applyBorder="1" applyAlignment="1" applyProtection="1">
      <alignment vertical="top"/>
    </xf>
    <xf numFmtId="0" fontId="13" fillId="0" borderId="12" xfId="0" applyNumberFormat="1" applyFont="1" applyFill="1" applyBorder="1" applyAlignment="1" applyProtection="1"/>
    <xf numFmtId="0" fontId="19" fillId="0" borderId="1" xfId="0" applyNumberFormat="1" applyFont="1" applyFill="1" applyBorder="1" applyAlignment="1" applyProtection="1">
      <alignment horizontal="left" vertical="top" wrapText="1"/>
    </xf>
    <xf numFmtId="0" fontId="13" fillId="0" borderId="1" xfId="0" applyNumberFormat="1" applyFont="1" applyFill="1" applyBorder="1" applyAlignment="1" applyProtection="1">
      <alignment horizontal="left" vertical="top"/>
    </xf>
    <xf numFmtId="0" fontId="20" fillId="0" borderId="0" xfId="0" applyNumberFormat="1" applyFont="1" applyFill="1" applyBorder="1" applyAlignment="1" applyProtection="1"/>
    <xf numFmtId="49" fontId="13" fillId="0" borderId="1" xfId="0" applyNumberFormat="1" applyFont="1" applyFill="1" applyBorder="1" applyAlignment="1" applyProtection="1">
      <alignment vertical="top"/>
    </xf>
    <xf numFmtId="0" fontId="13" fillId="0" borderId="1" xfId="0" applyNumberFormat="1" applyFont="1" applyFill="1" applyBorder="1" applyAlignment="1" applyProtection="1"/>
    <xf numFmtId="49" fontId="13" fillId="0" borderId="2" xfId="0" applyNumberFormat="1" applyFont="1" applyFill="1" applyBorder="1" applyAlignment="1" applyProtection="1">
      <alignment vertical="top"/>
    </xf>
    <xf numFmtId="0" fontId="13" fillId="0" borderId="2" xfId="0" applyNumberFormat="1" applyFont="1" applyFill="1" applyBorder="1" applyAlignment="1" applyProtection="1"/>
    <xf numFmtId="0" fontId="19" fillId="0" borderId="2" xfId="0" applyNumberFormat="1" applyFont="1" applyFill="1" applyBorder="1" applyAlignment="1" applyProtection="1">
      <alignment horizontal="left" vertical="top" wrapText="1"/>
    </xf>
    <xf numFmtId="0" fontId="21" fillId="0" borderId="19" xfId="0" applyFont="1" applyFill="1" applyBorder="1" applyAlignment="1">
      <alignment vertical="top" wrapText="1"/>
    </xf>
    <xf numFmtId="0" fontId="13" fillId="0" borderId="2" xfId="0" applyNumberFormat="1" applyFont="1" applyFill="1" applyBorder="1" applyAlignment="1" applyProtection="1">
      <alignment vertical="top"/>
    </xf>
    <xf numFmtId="164" fontId="13" fillId="0" borderId="2" xfId="0" applyNumberFormat="1" applyFont="1" applyFill="1" applyBorder="1" applyAlignment="1" applyProtection="1">
      <alignment vertical="top"/>
    </xf>
    <xf numFmtId="0" fontId="21" fillId="0" borderId="1" xfId="0" applyFont="1" applyFill="1" applyBorder="1" applyAlignment="1">
      <alignment vertical="top" wrapText="1"/>
    </xf>
    <xf numFmtId="0" fontId="21" fillId="0" borderId="1" xfId="0" applyFont="1" applyFill="1" applyBorder="1" applyAlignment="1">
      <alignment wrapText="1"/>
    </xf>
    <xf numFmtId="164" fontId="20" fillId="0" borderId="1" xfId="0" applyNumberFormat="1" applyFont="1" applyFill="1" applyBorder="1" applyAlignment="1" applyProtection="1">
      <alignment horizontal="right" vertical="top"/>
    </xf>
    <xf numFmtId="0" fontId="16" fillId="0" borderId="0" xfId="0" applyNumberFormat="1" applyFont="1" applyFill="1" applyBorder="1" applyAlignment="1" applyProtection="1">
      <alignment horizontal="left" vertical="top"/>
    </xf>
    <xf numFmtId="0" fontId="16" fillId="0" borderId="0" xfId="0" applyNumberFormat="1" applyFont="1" applyFill="1" applyBorder="1" applyAlignment="1" applyProtection="1">
      <alignment horizontal="left"/>
    </xf>
    <xf numFmtId="0" fontId="16" fillId="0" borderId="0" xfId="0" applyNumberFormat="1" applyFont="1" applyFill="1" applyBorder="1" applyAlignment="1" applyProtection="1">
      <alignment horizontal="center" vertical="top"/>
    </xf>
    <xf numFmtId="164" fontId="13" fillId="0" borderId="0" xfId="0" applyNumberFormat="1" applyFont="1" applyFill="1" applyBorder="1" applyAlignment="1" applyProtection="1"/>
    <xf numFmtId="0" fontId="15" fillId="0" borderId="1" xfId="0" applyFont="1" applyFill="1" applyBorder="1" applyAlignment="1">
      <alignment horizontal="left" vertical="top" wrapText="1"/>
    </xf>
    <xf numFmtId="164" fontId="14" fillId="0" borderId="1" xfId="0" applyNumberFormat="1" applyFont="1" applyFill="1" applyBorder="1" applyAlignment="1">
      <alignment horizontal="center" vertical="top" wrapText="1"/>
    </xf>
    <xf numFmtId="0" fontId="22" fillId="0" borderId="0" xfId="0" applyFont="1" applyFill="1"/>
    <xf numFmtId="2" fontId="22" fillId="0" borderId="0" xfId="0" applyNumberFormat="1" applyFont="1" applyFill="1" applyAlignment="1">
      <alignment horizontal="right" vertical="top" wrapText="1"/>
    </xf>
    <xf numFmtId="2" fontId="22" fillId="0" borderId="0" xfId="0" applyNumberFormat="1" applyFont="1" applyFill="1" applyAlignment="1">
      <alignment vertical="top" wrapText="1"/>
    </xf>
    <xf numFmtId="49" fontId="24" fillId="0" borderId="13" xfId="0" applyNumberFormat="1" applyFont="1" applyFill="1" applyBorder="1" applyAlignment="1">
      <alignment horizontal="center" vertical="top" wrapText="1"/>
    </xf>
    <xf numFmtId="0" fontId="22" fillId="0" borderId="13" xfId="0" applyFont="1" applyFill="1" applyBorder="1"/>
    <xf numFmtId="0" fontId="0" fillId="0" borderId="0" xfId="0" applyFill="1"/>
    <xf numFmtId="0" fontId="15" fillId="0" borderId="1" xfId="10" applyFont="1" applyFill="1" applyBorder="1" applyAlignment="1">
      <alignment horizontal="left" vertical="top" wrapText="1"/>
    </xf>
    <xf numFmtId="0" fontId="22" fillId="0" borderId="13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" fontId="22" fillId="0" borderId="0" xfId="0" applyNumberFormat="1" applyFont="1" applyFill="1" applyAlignment="1">
      <alignment horizontal="center" vertical="center" wrapText="1"/>
    </xf>
    <xf numFmtId="9" fontId="22" fillId="0" borderId="13" xfId="0" applyNumberFormat="1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 wrapText="1"/>
    </xf>
    <xf numFmtId="165" fontId="11" fillId="0" borderId="1" xfId="0" applyNumberFormat="1" applyFont="1" applyFill="1" applyBorder="1" applyAlignment="1">
      <alignment horizontal="left" vertical="top" wrapText="1"/>
    </xf>
    <xf numFmtId="49" fontId="22" fillId="0" borderId="13" xfId="0" applyNumberFormat="1" applyFont="1" applyFill="1" applyBorder="1" applyAlignment="1">
      <alignment horizontal="center" vertical="center"/>
    </xf>
    <xf numFmtId="166" fontId="22" fillId="0" borderId="13" xfId="0" applyNumberFormat="1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 applyProtection="1">
      <alignment horizontal="center" vertical="center"/>
      <protection locked="0"/>
    </xf>
    <xf numFmtId="16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1" xfId="5" applyNumberFormat="1" applyFont="1" applyFill="1" applyBorder="1" applyAlignment="1" applyProtection="1">
      <alignment horizontal="center" vertical="center" wrapText="1" shrinkToFit="1"/>
    </xf>
    <xf numFmtId="164" fontId="8" fillId="0" borderId="1" xfId="0" applyNumberFormat="1" applyFont="1" applyFill="1" applyBorder="1" applyAlignment="1">
      <alignment horizontal="center" vertical="center" wrapText="1"/>
    </xf>
    <xf numFmtId="4" fontId="5" fillId="0" borderId="1" xfId="7" applyNumberFormat="1" applyFont="1" applyFill="1" applyBorder="1" applyAlignment="1" applyProtection="1">
      <alignment horizontal="center" vertical="center" wrapText="1"/>
    </xf>
    <xf numFmtId="164" fontId="5" fillId="0" borderId="2" xfId="5" applyNumberFormat="1" applyFont="1" applyFill="1" applyBorder="1" applyAlignment="1" applyProtection="1">
      <alignment horizontal="center" vertical="center" wrapText="1" shrinkToFit="1"/>
    </xf>
    <xf numFmtId="164" fontId="1" fillId="0" borderId="0" xfId="0" applyNumberFormat="1" applyFont="1" applyFill="1" applyAlignment="1">
      <alignment horizontal="center" vertical="center" wrapText="1"/>
    </xf>
    <xf numFmtId="165" fontId="1" fillId="0" borderId="0" xfId="0" applyNumberFormat="1" applyFont="1" applyFill="1" applyAlignment="1">
      <alignment horizontal="center" vertical="center"/>
    </xf>
    <xf numFmtId="165" fontId="11" fillId="0" borderId="0" xfId="0" applyNumberFormat="1" applyFont="1" applyFill="1" applyAlignment="1">
      <alignment horizontal="center" vertical="center"/>
    </xf>
    <xf numFmtId="165" fontId="1" fillId="0" borderId="0" xfId="0" applyNumberFormat="1" applyFont="1" applyFill="1" applyAlignment="1">
      <alignment horizontal="center" vertical="center" wrapText="1"/>
    </xf>
    <xf numFmtId="0" fontId="15" fillId="0" borderId="1" xfId="1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49" fontId="1" fillId="0" borderId="2" xfId="0" applyNumberFormat="1" applyFont="1" applyFill="1" applyBorder="1" applyAlignment="1">
      <alignment horizontal="center" vertical="top"/>
    </xf>
    <xf numFmtId="49" fontId="1" fillId="0" borderId="7" xfId="0" applyNumberFormat="1" applyFont="1" applyFill="1" applyBorder="1" applyAlignment="1">
      <alignment horizontal="center" vertical="top"/>
    </xf>
    <xf numFmtId="49" fontId="1" fillId="0" borderId="3" xfId="0" applyNumberFormat="1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13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center" vertical="top"/>
    </xf>
    <xf numFmtId="0" fontId="1" fillId="0" borderId="7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49" fontId="1" fillId="0" borderId="0" xfId="0" applyNumberFormat="1" applyFont="1" applyFill="1" applyBorder="1" applyAlignment="1">
      <alignment horizontal="left" vertical="top"/>
    </xf>
    <xf numFmtId="165" fontId="14" fillId="0" borderId="1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/>
    <xf numFmtId="164" fontId="3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21" xfId="8" applyNumberFormat="1" applyFont="1" applyFill="1" applyBorder="1" applyAlignment="1" applyProtection="1">
      <alignment horizontal="left" vertical="top" wrapText="1"/>
    </xf>
    <xf numFmtId="1" fontId="6" fillId="0" borderId="1" xfId="9" applyNumberFormat="1" applyFont="1" applyFill="1" applyBorder="1" applyAlignment="1" applyProtection="1">
      <alignment horizontal="center" vertical="top" shrinkToFit="1"/>
    </xf>
    <xf numFmtId="0" fontId="3" fillId="0" borderId="3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vertical="top"/>
    </xf>
    <xf numFmtId="0" fontId="1" fillId="0" borderId="7" xfId="0" applyFont="1" applyFill="1" applyBorder="1" applyAlignment="1">
      <alignment vertical="top"/>
    </xf>
    <xf numFmtId="0" fontId="1" fillId="0" borderId="3" xfId="0" applyFont="1" applyFill="1" applyBorder="1" applyAlignment="1">
      <alignment vertical="top"/>
    </xf>
    <xf numFmtId="0" fontId="9" fillId="0" borderId="21" xfId="8" applyNumberFormat="1" applyFont="1" applyFill="1" applyBorder="1" applyAlignment="1" applyProtection="1">
      <alignment horizontal="left" vertical="top" wrapText="1"/>
    </xf>
    <xf numFmtId="1" fontId="10" fillId="0" borderId="14" xfId="9" applyNumberFormat="1" applyFont="1" applyFill="1" applyBorder="1" applyAlignment="1" applyProtection="1">
      <alignment horizontal="center" vertical="top" shrinkToFit="1"/>
    </xf>
    <xf numFmtId="10" fontId="22" fillId="0" borderId="13" xfId="0" applyNumberFormat="1" applyFont="1" applyFill="1" applyBorder="1" applyAlignment="1">
      <alignment horizontal="center" vertical="center"/>
    </xf>
    <xf numFmtId="0" fontId="22" fillId="0" borderId="0" xfId="0" applyFont="1" applyFill="1" applyAlignment="1">
      <alignment vertical="top"/>
    </xf>
    <xf numFmtId="0" fontId="22" fillId="0" borderId="0" xfId="0" applyFont="1" applyFill="1" applyAlignment="1">
      <alignment horizontal="justify"/>
    </xf>
    <xf numFmtId="2" fontId="22" fillId="0" borderId="0" xfId="0" applyNumberFormat="1" applyFont="1" applyFill="1" applyAlignment="1">
      <alignment wrapText="1"/>
    </xf>
    <xf numFmtId="49" fontId="24" fillId="0" borderId="3" xfId="0" applyNumberFormat="1" applyFont="1" applyFill="1" applyBorder="1" applyAlignment="1">
      <alignment horizontal="center" vertical="top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vertical="center" wrapText="1"/>
    </xf>
    <xf numFmtId="2" fontId="22" fillId="0" borderId="13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top" wrapText="1"/>
    </xf>
    <xf numFmtId="0" fontId="22" fillId="0" borderId="1" xfId="0" applyFont="1" applyFill="1" applyBorder="1" applyAlignment="1">
      <alignment vertical="center" wrapText="1"/>
    </xf>
    <xf numFmtId="0" fontId="15" fillId="0" borderId="1" xfId="10" applyFont="1" applyFill="1" applyBorder="1" applyAlignment="1">
      <alignment wrapText="1"/>
    </xf>
    <xf numFmtId="0" fontId="15" fillId="0" borderId="1" xfId="10" applyFont="1" applyFill="1" applyBorder="1" applyAlignment="1">
      <alignment horizontal="center" vertical="center"/>
    </xf>
    <xf numFmtId="0" fontId="22" fillId="0" borderId="0" xfId="0" applyFont="1" applyFill="1" applyAlignment="1">
      <alignment vertical="top" wrapText="1"/>
    </xf>
    <xf numFmtId="0" fontId="22" fillId="0" borderId="13" xfId="0" applyFont="1" applyFill="1" applyBorder="1" applyAlignment="1">
      <alignment horizontal="left" vertical="top" wrapText="1"/>
    </xf>
    <xf numFmtId="9" fontId="15" fillId="0" borderId="1" xfId="10" applyNumberFormat="1" applyFont="1" applyFill="1" applyBorder="1" applyAlignment="1">
      <alignment horizontal="center" vertical="center"/>
    </xf>
    <xf numFmtId="0" fontId="27" fillId="0" borderId="0" xfId="0" applyFont="1" applyFill="1"/>
    <xf numFmtId="49" fontId="1" fillId="0" borderId="0" xfId="0" applyNumberFormat="1" applyFont="1" applyFill="1" applyBorder="1" applyAlignment="1">
      <alignment horizontal="left" vertical="top"/>
    </xf>
    <xf numFmtId="164" fontId="14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vertical="top" wrapText="1"/>
    </xf>
    <xf numFmtId="165" fontId="14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left" vertical="top" wrapText="1"/>
    </xf>
    <xf numFmtId="49" fontId="1" fillId="0" borderId="2" xfId="0" applyNumberFormat="1" applyFont="1" applyFill="1" applyBorder="1" applyAlignment="1">
      <alignment horizontal="center" vertical="top"/>
    </xf>
    <xf numFmtId="49" fontId="1" fillId="0" borderId="7" xfId="0" applyNumberFormat="1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left" vertical="top" wrapText="1"/>
    </xf>
    <xf numFmtId="0" fontId="1" fillId="0" borderId="16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left" vertical="top" wrapText="1"/>
    </xf>
    <xf numFmtId="0" fontId="8" fillId="0" borderId="7" xfId="0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horizontal="left" vertical="top" wrapText="1"/>
    </xf>
    <xf numFmtId="49" fontId="1" fillId="0" borderId="3" xfId="0" applyNumberFormat="1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left" vertical="top" wrapText="1"/>
    </xf>
    <xf numFmtId="0" fontId="1" fillId="0" borderId="13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center" vertical="top"/>
    </xf>
    <xf numFmtId="0" fontId="1" fillId="0" borderId="7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/>
    </xf>
    <xf numFmtId="0" fontId="1" fillId="0" borderId="12" xfId="0" applyFont="1" applyFill="1" applyBorder="1" applyAlignment="1">
      <alignment horizontal="left" vertical="top" wrapText="1"/>
    </xf>
    <xf numFmtId="0" fontId="1" fillId="0" borderId="25" xfId="0" applyFont="1" applyFill="1" applyBorder="1" applyAlignment="1">
      <alignment horizontal="left" vertical="top" wrapText="1"/>
    </xf>
    <xf numFmtId="0" fontId="1" fillId="0" borderId="20" xfId="0" applyFont="1" applyFill="1" applyBorder="1" applyAlignment="1">
      <alignment horizontal="left" vertical="top" wrapText="1"/>
    </xf>
    <xf numFmtId="0" fontId="1" fillId="0" borderId="23" xfId="0" applyFont="1" applyFill="1" applyBorder="1" applyAlignment="1">
      <alignment horizontal="left" vertical="top" wrapText="1"/>
    </xf>
    <xf numFmtId="0" fontId="1" fillId="0" borderId="24" xfId="0" applyFont="1" applyFill="1" applyBorder="1" applyAlignment="1">
      <alignment horizontal="left" vertical="top" wrapText="1"/>
    </xf>
    <xf numFmtId="0" fontId="1" fillId="0" borderId="22" xfId="0" applyFont="1" applyFill="1" applyBorder="1" applyAlignment="1">
      <alignment horizontal="left" vertical="top" wrapText="1"/>
    </xf>
    <xf numFmtId="165" fontId="18" fillId="0" borderId="6" xfId="0" applyNumberFormat="1" applyFont="1" applyFill="1" applyBorder="1" applyAlignment="1">
      <alignment horizontal="center" vertical="top" wrapText="1"/>
    </xf>
    <xf numFmtId="165" fontId="18" fillId="0" borderId="10" xfId="0" applyNumberFormat="1" applyFont="1" applyFill="1" applyBorder="1" applyAlignment="1">
      <alignment horizontal="center" vertical="top" wrapText="1"/>
    </xf>
    <xf numFmtId="0" fontId="13" fillId="0" borderId="2" xfId="0" applyNumberFormat="1" applyFont="1" applyFill="1" applyBorder="1" applyAlignment="1" applyProtection="1">
      <alignment horizontal="left" vertical="top" wrapText="1"/>
    </xf>
    <xf numFmtId="0" fontId="13" fillId="0" borderId="3" xfId="0" applyNumberFormat="1" applyFont="1" applyFill="1" applyBorder="1" applyAlignment="1" applyProtection="1">
      <alignment horizontal="left" vertical="top" wrapText="1"/>
    </xf>
    <xf numFmtId="0" fontId="15" fillId="0" borderId="0" xfId="0" applyFont="1" applyFill="1" applyAlignment="1">
      <alignment horizontal="center"/>
    </xf>
    <xf numFmtId="0" fontId="11" fillId="0" borderId="0" xfId="0" applyFont="1" applyFill="1" applyAlignment="1">
      <alignment horizontal="left"/>
    </xf>
    <xf numFmtId="0" fontId="16" fillId="0" borderId="0" xfId="0" applyNumberFormat="1" applyFont="1" applyFill="1" applyBorder="1" applyAlignment="1" applyProtection="1">
      <alignment horizontal="center"/>
    </xf>
    <xf numFmtId="0" fontId="18" fillId="0" borderId="6" xfId="0" applyNumberFormat="1" applyFont="1" applyFill="1" applyBorder="1" applyAlignment="1" applyProtection="1">
      <alignment horizontal="center" vertical="top" wrapText="1"/>
    </xf>
    <xf numFmtId="0" fontId="18" fillId="0" borderId="26" xfId="0" applyNumberFormat="1" applyFont="1" applyFill="1" applyBorder="1" applyAlignment="1" applyProtection="1">
      <alignment horizontal="center" vertical="top" wrapText="1"/>
    </xf>
    <xf numFmtId="0" fontId="18" fillId="0" borderId="10" xfId="0" applyNumberFormat="1" applyFont="1" applyFill="1" applyBorder="1" applyAlignment="1" applyProtection="1">
      <alignment horizontal="center" vertical="top" wrapText="1"/>
    </xf>
    <xf numFmtId="0" fontId="18" fillId="0" borderId="2" xfId="0" applyNumberFormat="1" applyFont="1" applyFill="1" applyBorder="1" applyAlignment="1" applyProtection="1">
      <alignment horizontal="center" vertical="top" wrapText="1"/>
    </xf>
    <xf numFmtId="0" fontId="18" fillId="0" borderId="3" xfId="0" applyNumberFormat="1" applyFont="1" applyFill="1" applyBorder="1" applyAlignment="1" applyProtection="1">
      <alignment horizontal="center" vertical="top" wrapText="1"/>
    </xf>
    <xf numFmtId="165" fontId="18" fillId="0" borderId="26" xfId="0" applyNumberFormat="1" applyFont="1" applyFill="1" applyBorder="1" applyAlignment="1">
      <alignment horizontal="center" vertical="top" wrapText="1"/>
    </xf>
    <xf numFmtId="0" fontId="22" fillId="0" borderId="0" xfId="0" applyFont="1" applyFill="1" applyAlignment="1">
      <alignment horizontal="center"/>
    </xf>
    <xf numFmtId="0" fontId="24" fillId="0" borderId="26" xfId="0" applyFont="1" applyFill="1" applyBorder="1"/>
    <xf numFmtId="0" fontId="24" fillId="0" borderId="10" xfId="0" applyFont="1" applyFill="1" applyBorder="1"/>
    <xf numFmtId="2" fontId="17" fillId="0" borderId="2" xfId="0" applyNumberFormat="1" applyFont="1" applyFill="1" applyBorder="1" applyAlignment="1">
      <alignment horizontal="left" vertical="top" wrapText="1"/>
    </xf>
    <xf numFmtId="2" fontId="17" fillId="0" borderId="7" xfId="0" applyNumberFormat="1" applyFont="1" applyFill="1" applyBorder="1" applyAlignment="1">
      <alignment horizontal="left" vertical="top" wrapText="1"/>
    </xf>
    <xf numFmtId="2" fontId="17" fillId="0" borderId="3" xfId="0" applyNumberFormat="1" applyFont="1" applyFill="1" applyBorder="1" applyAlignment="1">
      <alignment horizontal="left" vertical="top" wrapText="1"/>
    </xf>
    <xf numFmtId="49" fontId="24" fillId="0" borderId="4" xfId="0" applyNumberFormat="1" applyFont="1" applyFill="1" applyBorder="1" applyAlignment="1">
      <alignment horizontal="center" vertical="top" wrapText="1"/>
    </xf>
    <xf numFmtId="49" fontId="24" fillId="0" borderId="5" xfId="0" applyNumberFormat="1" applyFont="1" applyFill="1" applyBorder="1" applyAlignment="1">
      <alignment horizontal="center" vertical="top" wrapText="1"/>
    </xf>
    <xf numFmtId="49" fontId="24" fillId="0" borderId="16" xfId="0" applyNumberFormat="1" applyFont="1" applyFill="1" applyBorder="1" applyAlignment="1">
      <alignment horizontal="center" vertical="top" wrapText="1"/>
    </xf>
    <xf numFmtId="49" fontId="24" fillId="0" borderId="29" xfId="0" applyNumberFormat="1" applyFont="1" applyFill="1" applyBorder="1" applyAlignment="1">
      <alignment horizontal="center" vertical="top" wrapText="1"/>
    </xf>
    <xf numFmtId="43" fontId="24" fillId="0" borderId="2" xfId="0" applyNumberFormat="1" applyFont="1" applyFill="1" applyBorder="1" applyAlignment="1">
      <alignment horizontal="center" vertical="top" wrapText="1"/>
    </xf>
    <xf numFmtId="43" fontId="24" fillId="0" borderId="7" xfId="0" applyNumberFormat="1" applyFont="1" applyFill="1" applyBorder="1" applyAlignment="1">
      <alignment horizontal="center" vertical="top" wrapText="1"/>
    </xf>
    <xf numFmtId="43" fontId="24" fillId="0" borderId="25" xfId="0" applyNumberFormat="1" applyFont="1" applyFill="1" applyBorder="1" applyAlignment="1">
      <alignment horizontal="center" vertical="top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26" xfId="0" applyFont="1" applyFill="1" applyBorder="1" applyAlignment="1">
      <alignment horizontal="left" vertical="center" wrapText="1"/>
    </xf>
    <xf numFmtId="0" fontId="24" fillId="0" borderId="28" xfId="0" applyFont="1" applyFill="1" applyBorder="1" applyAlignment="1">
      <alignment horizontal="left" vertical="center" wrapText="1"/>
    </xf>
    <xf numFmtId="0" fontId="25" fillId="0" borderId="30" xfId="0" applyFont="1" applyFill="1" applyBorder="1"/>
    <xf numFmtId="0" fontId="25" fillId="0" borderId="5" xfId="0" applyFont="1" applyFill="1" applyBorder="1"/>
    <xf numFmtId="49" fontId="24" fillId="0" borderId="2" xfId="0" applyNumberFormat="1" applyFont="1" applyFill="1" applyBorder="1" applyAlignment="1">
      <alignment horizontal="center" vertical="top" wrapText="1"/>
    </xf>
    <xf numFmtId="49" fontId="24" fillId="0" borderId="7" xfId="0" applyNumberFormat="1" applyFont="1" applyFill="1" applyBorder="1" applyAlignment="1">
      <alignment horizontal="center" vertical="top" wrapText="1"/>
    </xf>
    <xf numFmtId="49" fontId="24" fillId="0" borderId="3" xfId="0" applyNumberFormat="1" applyFont="1" applyFill="1" applyBorder="1" applyAlignment="1">
      <alignment horizontal="center" vertical="top" wrapText="1"/>
    </xf>
  </cellXfs>
  <cellStyles count="12">
    <cellStyle name="xl23" xfId="7"/>
    <cellStyle name="xl24" xfId="11"/>
    <cellStyle name="xl25" xfId="6"/>
    <cellStyle name="xl26" xfId="4"/>
    <cellStyle name="xl32" xfId="8"/>
    <cellStyle name="xl34" xfId="9"/>
    <cellStyle name="xl35" xfId="2"/>
    <cellStyle name="xl38" xfId="3"/>
    <cellStyle name="xl40" xfId="1"/>
    <cellStyle name="xl64" xfId="5"/>
    <cellStyle name="Обычный" xfId="0" builtinId="0"/>
    <cellStyle name="Обычный 2" xfId="10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6;&#1040;&#1041;&#1054;&#1063;&#1048;&#1045;%20&#1044;&#1054;&#1050;&#1059;&#1052;&#1045;&#1053;&#1058;&#1067;/&#1043;&#1054;&#1057;&#1055;&#1056;&#1054;&#1043;&#1056;&#1040;&#1052;&#1052;&#1067;/&#1057;&#1054;&#1062;&#1055;&#1054;&#1044;&#1044;&#1045;&#1056;&#1046;&#1050;&#1040;/2022%20&#1043;&#1054;&#1044;/&#1054;&#1058;&#1063;&#1045;&#1058;2022/6%20&#1052;&#1045;&#1057;.2022/&#1057;&#1087;&#1088;&#1072;&#1074;&#1082;&#1072;%20&#1050;&#1059;%2030.06.22%20&#1086;&#1073;&#1097;&#1072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ез учета счетов бюджета"/>
    </sheetNames>
    <sheetDataSet>
      <sheetData sheetId="0">
        <row r="41">
          <cell r="AS41">
            <v>1276.3757700000001</v>
          </cell>
        </row>
        <row r="86">
          <cell r="AS86">
            <v>7965.5870700000005</v>
          </cell>
        </row>
        <row r="239">
          <cell r="AS239">
            <v>24256.000070000002</v>
          </cell>
        </row>
        <row r="243">
          <cell r="AS243">
            <v>6314.5648899999997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4"/>
  <sheetViews>
    <sheetView showZeros="0" topLeftCell="A157" zoomScale="91" zoomScaleNormal="91" zoomScaleSheetLayoutView="100" workbookViewId="0">
      <selection activeCell="J70" sqref="J70"/>
    </sheetView>
  </sheetViews>
  <sheetFormatPr defaultRowHeight="12" x14ac:dyDescent="0.25"/>
  <cols>
    <col min="1" max="4" width="4.140625" style="1" customWidth="1"/>
    <col min="5" max="5" width="33.7109375" style="1" customWidth="1"/>
    <col min="6" max="6" width="25" style="1" customWidth="1"/>
    <col min="7" max="7" width="12.7109375" style="1" customWidth="1"/>
    <col min="8" max="8" width="7.140625" style="2" customWidth="1"/>
    <col min="9" max="10" width="4.5703125" style="2" customWidth="1"/>
    <col min="11" max="11" width="11.5703125" style="2" customWidth="1"/>
    <col min="12" max="12" width="5.7109375" style="2" customWidth="1"/>
    <col min="13" max="14" width="17.5703125" style="191" customWidth="1"/>
    <col min="15" max="15" width="13.28515625" style="191" customWidth="1"/>
    <col min="16" max="16" width="11" style="194" bestFit="1" customWidth="1"/>
    <col min="17" max="17" width="9.140625" style="194"/>
    <col min="18" max="16384" width="9.140625" style="1"/>
  </cols>
  <sheetData>
    <row r="1" spans="1:17" s="78" customFormat="1" ht="15.75" x14ac:dyDescent="0.25">
      <c r="A1" s="74"/>
      <c r="B1" s="74"/>
      <c r="C1" s="74"/>
      <c r="D1" s="74"/>
      <c r="E1" s="75"/>
      <c r="F1" s="76"/>
      <c r="G1" s="77"/>
      <c r="H1" s="74"/>
      <c r="I1" s="74"/>
      <c r="J1" s="74"/>
      <c r="K1" s="74"/>
      <c r="L1" s="77"/>
      <c r="M1" s="177"/>
      <c r="N1" s="177"/>
      <c r="O1" s="177"/>
      <c r="P1" s="192"/>
      <c r="Q1" s="193" t="s">
        <v>274</v>
      </c>
    </row>
    <row r="2" spans="1:17" s="78" customFormat="1" ht="15.75" x14ac:dyDescent="0.25">
      <c r="A2" s="246" t="s">
        <v>275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</row>
    <row r="3" spans="1:17" s="78" customFormat="1" ht="15.75" x14ac:dyDescent="0.25">
      <c r="A3" s="246" t="s">
        <v>276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</row>
    <row r="4" spans="1:17" s="78" customFormat="1" ht="15.75" x14ac:dyDescent="0.25">
      <c r="A4" s="246" t="s">
        <v>300</v>
      </c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</row>
    <row r="5" spans="1:17" s="78" customFormat="1" ht="12.75" x14ac:dyDescent="0.2">
      <c r="A5" s="79"/>
      <c r="B5" s="79"/>
      <c r="C5" s="79"/>
      <c r="D5" s="79"/>
      <c r="E5" s="80"/>
      <c r="F5" s="81"/>
      <c r="G5" s="82"/>
      <c r="H5" s="83"/>
      <c r="I5" s="83"/>
      <c r="J5" s="79"/>
      <c r="K5" s="79"/>
      <c r="L5" s="83"/>
      <c r="M5" s="177"/>
      <c r="N5" s="177"/>
      <c r="O5" s="177"/>
      <c r="P5" s="192"/>
      <c r="Q5" s="192"/>
    </row>
    <row r="6" spans="1:17" s="78" customFormat="1" ht="15.75" x14ac:dyDescent="0.25">
      <c r="A6" s="84" t="s">
        <v>277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177"/>
      <c r="N6" s="177"/>
      <c r="O6" s="177"/>
      <c r="P6" s="192"/>
      <c r="Q6" s="192"/>
    </row>
    <row r="7" spans="1:17" s="78" customFormat="1" ht="15.75" x14ac:dyDescent="0.25">
      <c r="A7" s="84" t="s">
        <v>278</v>
      </c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178"/>
      <c r="N7" s="178"/>
      <c r="O7" s="178"/>
      <c r="P7" s="193"/>
      <c r="Q7" s="193"/>
    </row>
    <row r="8" spans="1:17" s="2" customFormat="1" ht="62.25" customHeight="1" x14ac:dyDescent="0.25">
      <c r="A8" s="247" t="s">
        <v>0</v>
      </c>
      <c r="B8" s="247"/>
      <c r="C8" s="247"/>
      <c r="D8" s="247"/>
      <c r="E8" s="251" t="s">
        <v>1</v>
      </c>
      <c r="F8" s="247" t="s">
        <v>2</v>
      </c>
      <c r="G8" s="247" t="s">
        <v>3</v>
      </c>
      <c r="H8" s="247" t="s">
        <v>4</v>
      </c>
      <c r="I8" s="247"/>
      <c r="J8" s="247"/>
      <c r="K8" s="247"/>
      <c r="L8" s="247"/>
      <c r="M8" s="245" t="s">
        <v>279</v>
      </c>
      <c r="N8" s="245"/>
      <c r="O8" s="245"/>
      <c r="P8" s="248" t="s">
        <v>280</v>
      </c>
      <c r="Q8" s="248"/>
    </row>
    <row r="9" spans="1:17" s="2" customFormat="1" ht="56.25" customHeight="1" x14ac:dyDescent="0.25">
      <c r="A9" s="210" t="s">
        <v>5</v>
      </c>
      <c r="B9" s="210" t="s">
        <v>6</v>
      </c>
      <c r="C9" s="210" t="s">
        <v>7</v>
      </c>
      <c r="D9" s="210" t="s">
        <v>8</v>
      </c>
      <c r="E9" s="251"/>
      <c r="F9" s="247"/>
      <c r="G9" s="247"/>
      <c r="H9" s="210" t="s">
        <v>9</v>
      </c>
      <c r="I9" s="210" t="s">
        <v>10</v>
      </c>
      <c r="J9" s="210" t="s">
        <v>11</v>
      </c>
      <c r="K9" s="210" t="s">
        <v>12</v>
      </c>
      <c r="L9" s="210" t="s">
        <v>13</v>
      </c>
      <c r="M9" s="158" t="s">
        <v>281</v>
      </c>
      <c r="N9" s="158" t="s">
        <v>413</v>
      </c>
      <c r="O9" s="158" t="s">
        <v>299</v>
      </c>
      <c r="P9" s="213" t="s">
        <v>283</v>
      </c>
      <c r="Q9" s="213" t="s">
        <v>284</v>
      </c>
    </row>
    <row r="10" spans="1:17" ht="23.25" customHeight="1" x14ac:dyDescent="0.25">
      <c r="A10" s="252">
        <v>30</v>
      </c>
      <c r="B10" s="252"/>
      <c r="C10" s="252"/>
      <c r="D10" s="252"/>
      <c r="E10" s="249" t="s">
        <v>14</v>
      </c>
      <c r="G10" s="211" t="s">
        <v>15</v>
      </c>
      <c r="H10" s="210"/>
      <c r="I10" s="210"/>
      <c r="J10" s="210"/>
      <c r="K10" s="210"/>
      <c r="L10" s="210"/>
      <c r="M10" s="179">
        <f>M21+M49+M112+M139</f>
        <v>14419031</v>
      </c>
      <c r="N10" s="179">
        <f>N11+N12+N13+N14+N15+N16+N17+N18+N19+N20</f>
        <v>15188263.530000003</v>
      </c>
      <c r="O10" s="179">
        <f>O11+O12+O13+O14+O15+O16+O17+O18+O19+O20</f>
        <v>8365722.3415599987</v>
      </c>
      <c r="P10" s="176">
        <f>O10/M10%</f>
        <v>58.018616795816577</v>
      </c>
      <c r="Q10" s="176">
        <f>O10/N10%</f>
        <v>55.080176381163945</v>
      </c>
    </row>
    <row r="11" spans="1:17" ht="36" x14ac:dyDescent="0.25">
      <c r="A11" s="253"/>
      <c r="B11" s="253"/>
      <c r="C11" s="253"/>
      <c r="D11" s="253"/>
      <c r="E11" s="255"/>
      <c r="F11" s="249" t="s">
        <v>285</v>
      </c>
      <c r="G11" s="211" t="s">
        <v>16</v>
      </c>
      <c r="H11" s="210"/>
      <c r="I11" s="210"/>
      <c r="J11" s="210"/>
      <c r="K11" s="210"/>
      <c r="L11" s="210"/>
      <c r="M11" s="179">
        <f>M22+M50+M113+M140</f>
        <v>5938947.8999999994</v>
      </c>
      <c r="N11" s="179">
        <f>N22+N50+N113+N140</f>
        <v>7006382.2300000004</v>
      </c>
      <c r="O11" s="179">
        <f>O22+O50+O113+O140</f>
        <v>3991483.7373999995</v>
      </c>
      <c r="P11" s="176">
        <f t="shared" ref="P11:P74" si="0">O11/M11%</f>
        <v>67.20859998451914</v>
      </c>
      <c r="Q11" s="176">
        <f t="shared" ref="Q11:Q74" si="1">O11/N11%</f>
        <v>56.96925469337404</v>
      </c>
    </row>
    <row r="12" spans="1:17" ht="24" x14ac:dyDescent="0.25">
      <c r="A12" s="253"/>
      <c r="B12" s="253"/>
      <c r="C12" s="253"/>
      <c r="D12" s="253"/>
      <c r="E12" s="255"/>
      <c r="F12" s="250"/>
      <c r="G12" s="211" t="s">
        <v>17</v>
      </c>
      <c r="H12" s="210"/>
      <c r="I12" s="210"/>
      <c r="J12" s="210"/>
      <c r="K12" s="210"/>
      <c r="L12" s="210"/>
      <c r="M12" s="179">
        <f>M23+M51+M114</f>
        <v>7477389.5</v>
      </c>
      <c r="N12" s="179">
        <f>N23+N51+N114</f>
        <v>7203822.6000000006</v>
      </c>
      <c r="O12" s="179">
        <f>O23+O51+O114</f>
        <v>3909544.1041599996</v>
      </c>
      <c r="P12" s="176">
        <f t="shared" si="0"/>
        <v>52.284879691769426</v>
      </c>
      <c r="Q12" s="176">
        <f t="shared" si="1"/>
        <v>54.270410603392691</v>
      </c>
    </row>
    <row r="13" spans="1:17" ht="36" x14ac:dyDescent="0.25">
      <c r="A13" s="253"/>
      <c r="B13" s="253"/>
      <c r="C13" s="253"/>
      <c r="D13" s="253"/>
      <c r="E13" s="255"/>
      <c r="F13" s="249" t="s">
        <v>18</v>
      </c>
      <c r="G13" s="211" t="s">
        <v>16</v>
      </c>
      <c r="H13" s="210"/>
      <c r="I13" s="210"/>
      <c r="J13" s="210"/>
      <c r="K13" s="210"/>
      <c r="L13" s="210"/>
      <c r="M13" s="179">
        <f t="shared" ref="M13" si="2">M76</f>
        <v>8139.5</v>
      </c>
      <c r="N13" s="179">
        <f t="shared" ref="N13:O13" si="3">N76</f>
        <v>8139.5</v>
      </c>
      <c r="O13" s="179">
        <f t="shared" si="3"/>
        <v>14320</v>
      </c>
      <c r="P13" s="176">
        <f t="shared" si="0"/>
        <v>175.93218256649672</v>
      </c>
      <c r="Q13" s="176">
        <f t="shared" si="1"/>
        <v>175.93218256649672</v>
      </c>
    </row>
    <row r="14" spans="1:17" ht="39" customHeight="1" x14ac:dyDescent="0.25">
      <c r="A14" s="253"/>
      <c r="B14" s="253"/>
      <c r="C14" s="253"/>
      <c r="D14" s="253"/>
      <c r="E14" s="255"/>
      <c r="F14" s="250"/>
      <c r="G14" s="211" t="s">
        <v>17</v>
      </c>
      <c r="H14" s="210"/>
      <c r="I14" s="210"/>
      <c r="J14" s="210"/>
      <c r="K14" s="210"/>
      <c r="L14" s="210"/>
      <c r="M14" s="179">
        <f t="shared" ref="M14" si="4">M109</f>
        <v>401.6</v>
      </c>
      <c r="N14" s="179">
        <f t="shared" ref="N14:O14" si="5">N109</f>
        <v>401.6</v>
      </c>
      <c r="O14" s="179">
        <f t="shared" si="5"/>
        <v>401.6</v>
      </c>
      <c r="P14" s="176">
        <f t="shared" si="0"/>
        <v>100</v>
      </c>
      <c r="Q14" s="176">
        <f t="shared" si="1"/>
        <v>100</v>
      </c>
    </row>
    <row r="15" spans="1:17" ht="132" x14ac:dyDescent="0.25">
      <c r="A15" s="253"/>
      <c r="B15" s="253"/>
      <c r="C15" s="253"/>
      <c r="D15" s="253"/>
      <c r="E15" s="255"/>
      <c r="F15" s="196" t="s">
        <v>19</v>
      </c>
      <c r="G15" s="211" t="s">
        <v>16</v>
      </c>
      <c r="H15" s="210"/>
      <c r="I15" s="210"/>
      <c r="J15" s="210"/>
      <c r="K15" s="210"/>
      <c r="L15" s="210"/>
      <c r="M15" s="179">
        <f t="shared" ref="M15" si="6">M54</f>
        <v>135579.5</v>
      </c>
      <c r="N15" s="179">
        <f t="shared" ref="N15:O15" si="7">N54</f>
        <v>135579.5</v>
      </c>
      <c r="O15" s="179">
        <f t="shared" si="7"/>
        <v>42888.9</v>
      </c>
      <c r="P15" s="176">
        <f t="shared" si="0"/>
        <v>31.633764691564728</v>
      </c>
      <c r="Q15" s="176">
        <f t="shared" si="1"/>
        <v>31.633764691564728</v>
      </c>
    </row>
    <row r="16" spans="1:17" ht="91.5" customHeight="1" x14ac:dyDescent="0.25">
      <c r="A16" s="253"/>
      <c r="B16" s="253"/>
      <c r="C16" s="253"/>
      <c r="D16" s="253"/>
      <c r="E16" s="255"/>
      <c r="F16" s="196" t="s">
        <v>20</v>
      </c>
      <c r="G16" s="211" t="s">
        <v>16</v>
      </c>
      <c r="H16" s="210"/>
      <c r="I16" s="210"/>
      <c r="J16" s="210"/>
      <c r="K16" s="210"/>
      <c r="L16" s="210"/>
      <c r="M16" s="179">
        <f t="shared" ref="M16" si="8">M97</f>
        <v>6250</v>
      </c>
      <c r="N16" s="179">
        <f t="shared" ref="N16:O16" si="9">N97</f>
        <v>6250</v>
      </c>
      <c r="O16" s="179">
        <f t="shared" si="9"/>
        <v>2734.6</v>
      </c>
      <c r="P16" s="176">
        <f t="shared" si="0"/>
        <v>43.753599999999999</v>
      </c>
      <c r="Q16" s="176">
        <f t="shared" si="1"/>
        <v>43.753599999999999</v>
      </c>
    </row>
    <row r="17" spans="1:17" ht="66.75" customHeight="1" x14ac:dyDescent="0.25">
      <c r="A17" s="253"/>
      <c r="B17" s="253"/>
      <c r="C17" s="253"/>
      <c r="D17" s="253"/>
      <c r="E17" s="255"/>
      <c r="F17" s="6" t="s">
        <v>21</v>
      </c>
      <c r="G17" s="6" t="s">
        <v>16</v>
      </c>
      <c r="H17" s="7"/>
      <c r="I17" s="7"/>
      <c r="J17" s="8"/>
      <c r="K17" s="7"/>
      <c r="L17" s="7"/>
      <c r="M17" s="180">
        <f t="shared" ref="M17:O18" si="10">M56</f>
        <v>316221.8</v>
      </c>
      <c r="N17" s="180">
        <f t="shared" si="10"/>
        <v>252977.4</v>
      </c>
      <c r="O17" s="180">
        <f t="shared" si="10"/>
        <v>108779.1</v>
      </c>
      <c r="P17" s="176">
        <f t="shared" si="0"/>
        <v>34.399620772508413</v>
      </c>
      <c r="Q17" s="176">
        <f t="shared" si="1"/>
        <v>42.999532764586881</v>
      </c>
    </row>
    <row r="18" spans="1:17" ht="91.5" customHeight="1" x14ac:dyDescent="0.25">
      <c r="A18" s="253"/>
      <c r="B18" s="253"/>
      <c r="C18" s="253"/>
      <c r="D18" s="253"/>
      <c r="E18" s="255"/>
      <c r="F18" s="9" t="s">
        <v>22</v>
      </c>
      <c r="G18" s="6" t="s">
        <v>16</v>
      </c>
      <c r="H18" s="7"/>
      <c r="I18" s="7"/>
      <c r="J18" s="8"/>
      <c r="K18" s="7"/>
      <c r="L18" s="7"/>
      <c r="M18" s="180">
        <f t="shared" si="10"/>
        <v>117106.9</v>
      </c>
      <c r="N18" s="180">
        <f t="shared" si="10"/>
        <v>117106.9</v>
      </c>
      <c r="O18" s="180">
        <f t="shared" si="10"/>
        <v>58553.4</v>
      </c>
      <c r="P18" s="176">
        <f t="shared" si="0"/>
        <v>49.999957303967577</v>
      </c>
      <c r="Q18" s="176">
        <f t="shared" si="1"/>
        <v>49.999957303967577</v>
      </c>
    </row>
    <row r="19" spans="1:17" ht="76.5" customHeight="1" x14ac:dyDescent="0.25">
      <c r="A19" s="253"/>
      <c r="B19" s="253"/>
      <c r="C19" s="253"/>
      <c r="D19" s="253"/>
      <c r="E19" s="255"/>
      <c r="F19" s="9" t="s">
        <v>23</v>
      </c>
      <c r="G19" s="6" t="s">
        <v>16</v>
      </c>
      <c r="H19" s="7"/>
      <c r="I19" s="7"/>
      <c r="J19" s="8"/>
      <c r="K19" s="7"/>
      <c r="L19" s="7"/>
      <c r="M19" s="180">
        <f>M58+M141</f>
        <v>418994.30000000005</v>
      </c>
      <c r="N19" s="180">
        <f>N58+N141</f>
        <v>457603.80000000005</v>
      </c>
      <c r="O19" s="180">
        <f>O58+O141</f>
        <v>237016.90000000002</v>
      </c>
      <c r="P19" s="176">
        <f t="shared" si="0"/>
        <v>56.568048777751869</v>
      </c>
      <c r="Q19" s="176">
        <f t="shared" si="1"/>
        <v>51.79522110611844</v>
      </c>
    </row>
    <row r="20" spans="1:17" ht="58.5" customHeight="1" x14ac:dyDescent="0.25">
      <c r="A20" s="254"/>
      <c r="B20" s="254"/>
      <c r="C20" s="254"/>
      <c r="D20" s="254"/>
      <c r="E20" s="250"/>
      <c r="F20" s="10" t="s">
        <v>24</v>
      </c>
      <c r="G20" s="6"/>
      <c r="H20" s="7"/>
      <c r="I20" s="7"/>
      <c r="J20" s="8"/>
      <c r="K20" s="7"/>
      <c r="L20" s="7"/>
      <c r="M20" s="180"/>
      <c r="N20" s="180"/>
      <c r="O20" s="180"/>
      <c r="P20" s="176"/>
      <c r="Q20" s="176"/>
    </row>
    <row r="21" spans="1:17" x14ac:dyDescent="0.25">
      <c r="A21" s="11" t="s">
        <v>25</v>
      </c>
      <c r="B21" s="11" t="s">
        <v>26</v>
      </c>
      <c r="C21" s="11"/>
      <c r="D21" s="11"/>
      <c r="E21" s="249" t="s">
        <v>27</v>
      </c>
      <c r="F21" s="249" t="s">
        <v>285</v>
      </c>
      <c r="G21" s="211" t="s">
        <v>28</v>
      </c>
      <c r="H21" s="12">
        <v>843</v>
      </c>
      <c r="I21" s="12">
        <v>10</v>
      </c>
      <c r="J21" s="13" t="s">
        <v>29</v>
      </c>
      <c r="K21" s="13" t="s">
        <v>30</v>
      </c>
      <c r="L21" s="210"/>
      <c r="M21" s="179">
        <f>M24+M44+M46</f>
        <v>3439135.3</v>
      </c>
      <c r="N21" s="179">
        <f>N22+N23</f>
        <v>3653302.83</v>
      </c>
      <c r="O21" s="179">
        <f>O24+O44+O46</f>
        <v>2273823.53443</v>
      </c>
      <c r="P21" s="176">
        <f t="shared" si="0"/>
        <v>66.116140717988046</v>
      </c>
      <c r="Q21" s="176">
        <f t="shared" si="1"/>
        <v>62.240214957214484</v>
      </c>
    </row>
    <row r="22" spans="1:17" ht="36" x14ac:dyDescent="0.25">
      <c r="A22" s="14"/>
      <c r="B22" s="14"/>
      <c r="C22" s="14"/>
      <c r="D22" s="14"/>
      <c r="E22" s="250"/>
      <c r="F22" s="250"/>
      <c r="G22" s="211" t="s">
        <v>16</v>
      </c>
      <c r="H22" s="12"/>
      <c r="I22" s="12"/>
      <c r="J22" s="13"/>
      <c r="K22" s="13"/>
      <c r="L22" s="210"/>
      <c r="M22" s="179">
        <f>M25+M26+M27+M28+M29+M32+M33+M34+M35+M36+M37+M38+M39+M41+M42+M43+M45+M47+M48-6452.38-252059.45</f>
        <v>1995083.4699999995</v>
      </c>
      <c r="N22" s="179">
        <f>N25+N26+N27+N28+N29+N32+N33+N34+N35+N36+N37+N38+N39+N41+N42+N43+N45+N47+N48-6452.3-252059.5</f>
        <v>2209250.9299999997</v>
      </c>
      <c r="O22" s="179">
        <f>O25+O26+O27+O28+O29+O32+O33+O34+O35+O36+O37+O38+O39+O41+O42+O43+O45+O47+O48-6452.1-122363.7</f>
        <v>1292165.7553299998</v>
      </c>
      <c r="P22" s="176">
        <f t="shared" si="0"/>
        <v>64.767503453376818</v>
      </c>
      <c r="Q22" s="176">
        <f t="shared" si="1"/>
        <v>58.48886325149131</v>
      </c>
    </row>
    <row r="23" spans="1:17" ht="24" x14ac:dyDescent="0.25">
      <c r="A23" s="14"/>
      <c r="B23" s="14"/>
      <c r="C23" s="14"/>
      <c r="D23" s="14"/>
      <c r="E23" s="214"/>
      <c r="F23" s="5"/>
      <c r="G23" s="201" t="s">
        <v>17</v>
      </c>
      <c r="H23" s="12"/>
      <c r="I23" s="12"/>
      <c r="J23" s="13"/>
      <c r="K23" s="13"/>
      <c r="L23" s="208"/>
      <c r="M23" s="179">
        <f>M30+M31+M40+6452.38+252059.45</f>
        <v>1444051.8299999998</v>
      </c>
      <c r="N23" s="179">
        <f>N30+N31+N40+6452.3+252059.5</f>
        <v>1444051.9000000001</v>
      </c>
      <c r="O23" s="179">
        <f>O30+O31+O40+6452.1+122363.6</f>
        <v>981657.67909999995</v>
      </c>
      <c r="P23" s="176">
        <f t="shared" si="0"/>
        <v>67.97939372439285</v>
      </c>
      <c r="Q23" s="176">
        <f t="shared" si="1"/>
        <v>67.979390429111291</v>
      </c>
    </row>
    <row r="24" spans="1:17" ht="60" x14ac:dyDescent="0.25">
      <c r="A24" s="13" t="s">
        <v>25</v>
      </c>
      <c r="B24" s="13" t="s">
        <v>26</v>
      </c>
      <c r="C24" s="13" t="s">
        <v>31</v>
      </c>
      <c r="D24" s="13"/>
      <c r="E24" s="211" t="s">
        <v>32</v>
      </c>
      <c r="F24" s="211" t="s">
        <v>286</v>
      </c>
      <c r="G24" s="211"/>
      <c r="H24" s="12">
        <v>843</v>
      </c>
      <c r="I24" s="210">
        <v>10</v>
      </c>
      <c r="J24" s="16" t="s">
        <v>33</v>
      </c>
      <c r="K24" s="16">
        <v>3010100000</v>
      </c>
      <c r="L24" s="12"/>
      <c r="M24" s="179">
        <f>SUM(M25:M43)</f>
        <v>3430281.9</v>
      </c>
      <c r="N24" s="179">
        <f>SUM(N25:N43)</f>
        <v>3644354.6300000004</v>
      </c>
      <c r="O24" s="179">
        <f>SUM(O25:O43)</f>
        <v>2268823.5344400001</v>
      </c>
      <c r="P24" s="176">
        <f t="shared" si="0"/>
        <v>66.141022824975408</v>
      </c>
      <c r="Q24" s="176">
        <f t="shared" si="1"/>
        <v>62.25583854445032</v>
      </c>
    </row>
    <row r="25" spans="1:17" ht="36" x14ac:dyDescent="0.25">
      <c r="A25" s="13" t="s">
        <v>25</v>
      </c>
      <c r="B25" s="13" t="s">
        <v>26</v>
      </c>
      <c r="C25" s="13" t="s">
        <v>31</v>
      </c>
      <c r="D25" s="13" t="s">
        <v>31</v>
      </c>
      <c r="E25" s="211" t="s">
        <v>34</v>
      </c>
      <c r="F25" s="211" t="s">
        <v>286</v>
      </c>
      <c r="G25" s="211" t="s">
        <v>16</v>
      </c>
      <c r="H25" s="12">
        <v>843</v>
      </c>
      <c r="I25" s="210">
        <v>10</v>
      </c>
      <c r="J25" s="16" t="s">
        <v>35</v>
      </c>
      <c r="K25" s="16" t="s">
        <v>36</v>
      </c>
      <c r="L25" s="210">
        <v>313</v>
      </c>
      <c r="M25" s="181">
        <v>479767.6</v>
      </c>
      <c r="N25" s="181">
        <v>533075.1</v>
      </c>
      <c r="O25" s="179">
        <v>309812.25043000001</v>
      </c>
      <c r="P25" s="176">
        <f t="shared" si="0"/>
        <v>64.575484136486097</v>
      </c>
      <c r="Q25" s="176">
        <f t="shared" si="1"/>
        <v>58.117936934214335</v>
      </c>
    </row>
    <row r="26" spans="1:17" ht="36" x14ac:dyDescent="0.25">
      <c r="A26" s="13" t="s">
        <v>25</v>
      </c>
      <c r="B26" s="13" t="s">
        <v>26</v>
      </c>
      <c r="C26" s="13" t="s">
        <v>31</v>
      </c>
      <c r="D26" s="13" t="s">
        <v>37</v>
      </c>
      <c r="E26" s="211" t="s">
        <v>38</v>
      </c>
      <c r="F26" s="211" t="s">
        <v>286</v>
      </c>
      <c r="G26" s="211" t="s">
        <v>16</v>
      </c>
      <c r="H26" s="12">
        <v>843</v>
      </c>
      <c r="I26" s="210">
        <v>10</v>
      </c>
      <c r="J26" s="16" t="s">
        <v>35</v>
      </c>
      <c r="K26" s="16" t="s">
        <v>39</v>
      </c>
      <c r="L26" s="210">
        <v>313</v>
      </c>
      <c r="M26" s="181">
        <v>27056.7</v>
      </c>
      <c r="N26" s="181">
        <v>30063</v>
      </c>
      <c r="O26" s="179">
        <v>13032.1137</v>
      </c>
      <c r="P26" s="176">
        <f t="shared" si="0"/>
        <v>48.165939305236776</v>
      </c>
      <c r="Q26" s="176">
        <f t="shared" si="1"/>
        <v>43.349345374713103</v>
      </c>
    </row>
    <row r="27" spans="1:17" ht="48" x14ac:dyDescent="0.25">
      <c r="A27" s="13" t="s">
        <v>25</v>
      </c>
      <c r="B27" s="13" t="s">
        <v>26</v>
      </c>
      <c r="C27" s="13" t="s">
        <v>31</v>
      </c>
      <c r="D27" s="13" t="s">
        <v>35</v>
      </c>
      <c r="E27" s="211" t="s">
        <v>40</v>
      </c>
      <c r="F27" s="211" t="s">
        <v>286</v>
      </c>
      <c r="G27" s="211" t="s">
        <v>16</v>
      </c>
      <c r="H27" s="12">
        <v>843</v>
      </c>
      <c r="I27" s="210">
        <v>10</v>
      </c>
      <c r="J27" s="16" t="s">
        <v>35</v>
      </c>
      <c r="K27" s="16" t="s">
        <v>41</v>
      </c>
      <c r="L27" s="210">
        <v>313</v>
      </c>
      <c r="M27" s="181">
        <v>4817.3</v>
      </c>
      <c r="N27" s="181">
        <v>5352.6</v>
      </c>
      <c r="O27" s="179">
        <v>3026.6102900000001</v>
      </c>
      <c r="P27" s="176">
        <f t="shared" si="0"/>
        <v>62.827938679343198</v>
      </c>
      <c r="Q27" s="176">
        <f t="shared" si="1"/>
        <v>56.544675297986025</v>
      </c>
    </row>
    <row r="28" spans="1:17" ht="48" x14ac:dyDescent="0.25">
      <c r="A28" s="13" t="s">
        <v>25</v>
      </c>
      <c r="B28" s="13" t="s">
        <v>26</v>
      </c>
      <c r="C28" s="13" t="s">
        <v>31</v>
      </c>
      <c r="D28" s="13" t="s">
        <v>42</v>
      </c>
      <c r="E28" s="211" t="s">
        <v>43</v>
      </c>
      <c r="F28" s="211" t="s">
        <v>286</v>
      </c>
      <c r="G28" s="211" t="s">
        <v>16</v>
      </c>
      <c r="H28" s="12">
        <v>843</v>
      </c>
      <c r="I28" s="210">
        <v>10</v>
      </c>
      <c r="J28" s="16" t="s">
        <v>35</v>
      </c>
      <c r="K28" s="16" t="s">
        <v>44</v>
      </c>
      <c r="L28" s="16" t="s">
        <v>45</v>
      </c>
      <c r="M28" s="182">
        <v>1244687.3999999999</v>
      </c>
      <c r="N28" s="215">
        <v>1382986</v>
      </c>
      <c r="O28" s="215">
        <v>834887.73228</v>
      </c>
      <c r="P28" s="176">
        <f t="shared" si="0"/>
        <v>67.076097362277466</v>
      </c>
      <c r="Q28" s="176">
        <f t="shared" si="1"/>
        <v>60.368487626049721</v>
      </c>
    </row>
    <row r="29" spans="1:17" ht="72" x14ac:dyDescent="0.25">
      <c r="A29" s="13" t="s">
        <v>25</v>
      </c>
      <c r="B29" s="13" t="s">
        <v>26</v>
      </c>
      <c r="C29" s="13" t="s">
        <v>31</v>
      </c>
      <c r="D29" s="13" t="s">
        <v>46</v>
      </c>
      <c r="E29" s="211" t="s">
        <v>47</v>
      </c>
      <c r="F29" s="211" t="s">
        <v>286</v>
      </c>
      <c r="G29" s="211" t="s">
        <v>16</v>
      </c>
      <c r="H29" s="12">
        <v>843</v>
      </c>
      <c r="I29" s="210">
        <v>10</v>
      </c>
      <c r="J29" s="16" t="s">
        <v>35</v>
      </c>
      <c r="K29" s="16" t="s">
        <v>48</v>
      </c>
      <c r="L29" s="210">
        <v>321</v>
      </c>
      <c r="M29" s="181">
        <v>9262.4</v>
      </c>
      <c r="N29" s="181">
        <v>10291.6</v>
      </c>
      <c r="O29" s="179">
        <v>5693.10556</v>
      </c>
      <c r="P29" s="176">
        <f t="shared" si="0"/>
        <v>61.464691224736569</v>
      </c>
      <c r="Q29" s="176">
        <f t="shared" si="1"/>
        <v>55.317983209607839</v>
      </c>
    </row>
    <row r="30" spans="1:17" ht="36" x14ac:dyDescent="0.25">
      <c r="A30" s="13" t="s">
        <v>25</v>
      </c>
      <c r="B30" s="13" t="s">
        <v>26</v>
      </c>
      <c r="C30" s="13" t="s">
        <v>31</v>
      </c>
      <c r="D30" s="13" t="s">
        <v>49</v>
      </c>
      <c r="E30" s="211" t="s">
        <v>50</v>
      </c>
      <c r="F30" s="211" t="s">
        <v>286</v>
      </c>
      <c r="G30" s="211" t="s">
        <v>17</v>
      </c>
      <c r="H30" s="12">
        <v>843</v>
      </c>
      <c r="I30" s="210">
        <v>10</v>
      </c>
      <c r="J30" s="16" t="s">
        <v>51</v>
      </c>
      <c r="K30" s="16" t="s">
        <v>52</v>
      </c>
      <c r="L30" s="210" t="s">
        <v>53</v>
      </c>
      <c r="M30" s="181">
        <v>1110187.6000000001</v>
      </c>
      <c r="N30" s="181">
        <v>1110187.6000000001</v>
      </c>
      <c r="O30" s="179">
        <v>779589.88267999992</v>
      </c>
      <c r="P30" s="176">
        <f t="shared" si="0"/>
        <v>70.221454705493002</v>
      </c>
      <c r="Q30" s="176">
        <f t="shared" si="1"/>
        <v>70.221454705493002</v>
      </c>
    </row>
    <row r="31" spans="1:17" ht="36" x14ac:dyDescent="0.25">
      <c r="A31" s="13" t="s">
        <v>25</v>
      </c>
      <c r="B31" s="13" t="s">
        <v>26</v>
      </c>
      <c r="C31" s="13" t="s">
        <v>31</v>
      </c>
      <c r="D31" s="13" t="s">
        <v>54</v>
      </c>
      <c r="E31" s="211" t="s">
        <v>55</v>
      </c>
      <c r="F31" s="211" t="s">
        <v>286</v>
      </c>
      <c r="G31" s="211" t="s">
        <v>17</v>
      </c>
      <c r="H31" s="12">
        <v>843</v>
      </c>
      <c r="I31" s="210">
        <v>10</v>
      </c>
      <c r="J31" s="16" t="s">
        <v>51</v>
      </c>
      <c r="K31" s="16" t="s">
        <v>56</v>
      </c>
      <c r="L31" s="210" t="s">
        <v>57</v>
      </c>
      <c r="M31" s="181">
        <v>75187.5</v>
      </c>
      <c r="N31" s="181">
        <v>75187.5</v>
      </c>
      <c r="O31" s="179">
        <v>73189.75834</v>
      </c>
      <c r="P31" s="176">
        <f t="shared" si="0"/>
        <v>97.342986985868663</v>
      </c>
      <c r="Q31" s="176">
        <f t="shared" si="1"/>
        <v>97.342986985868663</v>
      </c>
    </row>
    <row r="32" spans="1:17" ht="60" x14ac:dyDescent="0.25">
      <c r="A32" s="13" t="s">
        <v>25</v>
      </c>
      <c r="B32" s="13" t="s">
        <v>26</v>
      </c>
      <c r="C32" s="13" t="s">
        <v>31</v>
      </c>
      <c r="D32" s="13" t="s">
        <v>58</v>
      </c>
      <c r="E32" s="211" t="s">
        <v>59</v>
      </c>
      <c r="F32" s="211" t="s">
        <v>286</v>
      </c>
      <c r="G32" s="211" t="s">
        <v>16</v>
      </c>
      <c r="H32" s="12">
        <v>843</v>
      </c>
      <c r="I32" s="210">
        <v>10</v>
      </c>
      <c r="J32" s="16" t="s">
        <v>35</v>
      </c>
      <c r="K32" s="16" t="s">
        <v>60</v>
      </c>
      <c r="L32" s="210">
        <v>321</v>
      </c>
      <c r="M32" s="182">
        <v>15000</v>
      </c>
      <c r="N32" s="182">
        <v>16666.7</v>
      </c>
      <c r="O32" s="179">
        <v>5560</v>
      </c>
      <c r="P32" s="176">
        <f t="shared" si="0"/>
        <v>37.06666666666667</v>
      </c>
      <c r="Q32" s="176">
        <f t="shared" si="1"/>
        <v>33.35993328013344</v>
      </c>
    </row>
    <row r="33" spans="1:17" ht="72" x14ac:dyDescent="0.25">
      <c r="A33" s="13" t="s">
        <v>25</v>
      </c>
      <c r="B33" s="13" t="s">
        <v>26</v>
      </c>
      <c r="C33" s="13" t="s">
        <v>31</v>
      </c>
      <c r="D33" s="13" t="s">
        <v>61</v>
      </c>
      <c r="E33" s="211" t="s">
        <v>62</v>
      </c>
      <c r="F33" s="211" t="s">
        <v>286</v>
      </c>
      <c r="G33" s="211" t="s">
        <v>16</v>
      </c>
      <c r="H33" s="12">
        <v>843</v>
      </c>
      <c r="I33" s="210">
        <v>10</v>
      </c>
      <c r="J33" s="16" t="s">
        <v>35</v>
      </c>
      <c r="K33" s="16" t="s">
        <v>63</v>
      </c>
      <c r="L33" s="12">
        <v>313</v>
      </c>
      <c r="M33" s="182">
        <v>6614.3</v>
      </c>
      <c r="N33" s="182">
        <v>7349.2</v>
      </c>
      <c r="O33" s="179">
        <v>4092.7759999999998</v>
      </c>
      <c r="P33" s="176">
        <f t="shared" si="0"/>
        <v>61.877689249051294</v>
      </c>
      <c r="Q33" s="176">
        <f t="shared" si="1"/>
        <v>55.690088717139275</v>
      </c>
    </row>
    <row r="34" spans="1:17" ht="72" x14ac:dyDescent="0.25">
      <c r="A34" s="13" t="s">
        <v>25</v>
      </c>
      <c r="B34" s="13" t="s">
        <v>26</v>
      </c>
      <c r="C34" s="13" t="s">
        <v>31</v>
      </c>
      <c r="D34" s="13" t="s">
        <v>64</v>
      </c>
      <c r="E34" s="211" t="s">
        <v>65</v>
      </c>
      <c r="F34" s="211" t="s">
        <v>286</v>
      </c>
      <c r="G34" s="211" t="s">
        <v>16</v>
      </c>
      <c r="H34" s="12">
        <v>843</v>
      </c>
      <c r="I34" s="210">
        <v>10</v>
      </c>
      <c r="J34" s="16" t="s">
        <v>35</v>
      </c>
      <c r="K34" s="16" t="s">
        <v>66</v>
      </c>
      <c r="L34" s="210" t="s">
        <v>67</v>
      </c>
      <c r="M34" s="181">
        <v>13273.1</v>
      </c>
      <c r="N34" s="181">
        <v>14747.9</v>
      </c>
      <c r="O34" s="179">
        <v>9334.9077899999993</v>
      </c>
      <c r="P34" s="176">
        <f t="shared" si="0"/>
        <v>70.329522040819398</v>
      </c>
      <c r="Q34" s="176">
        <f t="shared" si="1"/>
        <v>63.296522148916118</v>
      </c>
    </row>
    <row r="35" spans="1:17" ht="36" x14ac:dyDescent="0.25">
      <c r="A35" s="13" t="s">
        <v>25</v>
      </c>
      <c r="B35" s="13" t="s">
        <v>26</v>
      </c>
      <c r="C35" s="13" t="s">
        <v>31</v>
      </c>
      <c r="D35" s="13" t="s">
        <v>68</v>
      </c>
      <c r="E35" s="211" t="s">
        <v>69</v>
      </c>
      <c r="F35" s="211" t="s">
        <v>286</v>
      </c>
      <c r="G35" s="211" t="s">
        <v>16</v>
      </c>
      <c r="H35" s="204">
        <v>843</v>
      </c>
      <c r="I35" s="207">
        <v>10</v>
      </c>
      <c r="J35" s="17" t="s">
        <v>35</v>
      </c>
      <c r="K35" s="16" t="s">
        <v>70</v>
      </c>
      <c r="L35" s="210">
        <v>313</v>
      </c>
      <c r="M35" s="181">
        <v>8817.9</v>
      </c>
      <c r="N35" s="181">
        <v>9797.7000000000007</v>
      </c>
      <c r="O35" s="179">
        <v>5605.6382999999996</v>
      </c>
      <c r="P35" s="176">
        <f t="shared" si="0"/>
        <v>63.571125778246518</v>
      </c>
      <c r="Q35" s="176">
        <f t="shared" si="1"/>
        <v>57.21381854925135</v>
      </c>
    </row>
    <row r="36" spans="1:17" ht="60" x14ac:dyDescent="0.25">
      <c r="A36" s="13" t="s">
        <v>25</v>
      </c>
      <c r="B36" s="13" t="s">
        <v>26</v>
      </c>
      <c r="C36" s="13" t="s">
        <v>31</v>
      </c>
      <c r="D36" s="13" t="s">
        <v>71</v>
      </c>
      <c r="E36" s="211" t="s">
        <v>72</v>
      </c>
      <c r="F36" s="211" t="s">
        <v>286</v>
      </c>
      <c r="G36" s="211" t="s">
        <v>16</v>
      </c>
      <c r="H36" s="204">
        <v>843</v>
      </c>
      <c r="I36" s="207">
        <v>10</v>
      </c>
      <c r="J36" s="17" t="s">
        <v>35</v>
      </c>
      <c r="K36" s="16" t="s">
        <v>73</v>
      </c>
      <c r="L36" s="18">
        <v>313</v>
      </c>
      <c r="M36" s="181">
        <v>531.5</v>
      </c>
      <c r="N36" s="181">
        <v>708.6</v>
      </c>
      <c r="O36" s="179">
        <v>668.95511999999997</v>
      </c>
      <c r="P36" s="176">
        <f t="shared" si="0"/>
        <v>125.86173471307619</v>
      </c>
      <c r="Q36" s="176">
        <f t="shared" si="1"/>
        <v>94.40518204911092</v>
      </c>
    </row>
    <row r="37" spans="1:17" ht="36" x14ac:dyDescent="0.25">
      <c r="A37" s="13" t="s">
        <v>25</v>
      </c>
      <c r="B37" s="13" t="s">
        <v>26</v>
      </c>
      <c r="C37" s="13" t="s">
        <v>31</v>
      </c>
      <c r="D37" s="13" t="s">
        <v>74</v>
      </c>
      <c r="E37" s="211" t="s">
        <v>75</v>
      </c>
      <c r="F37" s="211" t="s">
        <v>286</v>
      </c>
      <c r="G37" s="211" t="s">
        <v>16</v>
      </c>
      <c r="H37" s="204">
        <v>843</v>
      </c>
      <c r="I37" s="207">
        <v>10</v>
      </c>
      <c r="J37" s="17" t="s">
        <v>31</v>
      </c>
      <c r="K37" s="16" t="s">
        <v>76</v>
      </c>
      <c r="L37" s="210">
        <v>312</v>
      </c>
      <c r="M37" s="181">
        <v>87402.4</v>
      </c>
      <c r="N37" s="181">
        <v>97113.8</v>
      </c>
      <c r="O37" s="179">
        <v>54187.02867</v>
      </c>
      <c r="P37" s="176">
        <f t="shared" si="0"/>
        <v>61.997186198548334</v>
      </c>
      <c r="Q37" s="176">
        <f t="shared" si="1"/>
        <v>55.797454810747801</v>
      </c>
    </row>
    <row r="38" spans="1:17" ht="36" x14ac:dyDescent="0.25">
      <c r="A38" s="13" t="s">
        <v>25</v>
      </c>
      <c r="B38" s="13" t="s">
        <v>26</v>
      </c>
      <c r="C38" s="13" t="s">
        <v>31</v>
      </c>
      <c r="D38" s="13" t="s">
        <v>77</v>
      </c>
      <c r="E38" s="211" t="s">
        <v>78</v>
      </c>
      <c r="F38" s="211" t="s">
        <v>286</v>
      </c>
      <c r="G38" s="211" t="s">
        <v>16</v>
      </c>
      <c r="H38" s="12">
        <v>843</v>
      </c>
      <c r="I38" s="210">
        <v>10</v>
      </c>
      <c r="J38" s="16" t="s">
        <v>35</v>
      </c>
      <c r="K38" s="16" t="s">
        <v>79</v>
      </c>
      <c r="L38" s="210">
        <v>313</v>
      </c>
      <c r="M38" s="181">
        <v>14717.7</v>
      </c>
      <c r="N38" s="181">
        <v>16353</v>
      </c>
      <c r="O38" s="179">
        <v>8084.7252800000006</v>
      </c>
      <c r="P38" s="176">
        <f t="shared" si="0"/>
        <v>54.931988557994792</v>
      </c>
      <c r="Q38" s="176">
        <f t="shared" si="1"/>
        <v>49.438789702195322</v>
      </c>
    </row>
    <row r="39" spans="1:17" ht="72" x14ac:dyDescent="0.25">
      <c r="A39" s="13" t="s">
        <v>25</v>
      </c>
      <c r="B39" s="13" t="s">
        <v>26</v>
      </c>
      <c r="C39" s="13" t="s">
        <v>31</v>
      </c>
      <c r="D39" s="13" t="s">
        <v>80</v>
      </c>
      <c r="E39" s="211" t="s">
        <v>81</v>
      </c>
      <c r="F39" s="211" t="s">
        <v>286</v>
      </c>
      <c r="G39" s="211" t="s">
        <v>16</v>
      </c>
      <c r="H39" s="204">
        <v>843</v>
      </c>
      <c r="I39" s="207">
        <v>10</v>
      </c>
      <c r="J39" s="17" t="s">
        <v>31</v>
      </c>
      <c r="K39" s="16" t="s">
        <v>82</v>
      </c>
      <c r="L39" s="210">
        <v>312</v>
      </c>
      <c r="M39" s="181">
        <v>2715.7</v>
      </c>
      <c r="N39" s="181">
        <v>3017.4</v>
      </c>
      <c r="O39" s="179">
        <v>1687.5192199999999</v>
      </c>
      <c r="P39" s="176">
        <f t="shared" si="0"/>
        <v>62.139382847884526</v>
      </c>
      <c r="Q39" s="176">
        <f t="shared" si="1"/>
        <v>55.926268310465964</v>
      </c>
    </row>
    <row r="40" spans="1:17" ht="48" x14ac:dyDescent="0.25">
      <c r="A40" s="13" t="s">
        <v>25</v>
      </c>
      <c r="B40" s="13" t="s">
        <v>26</v>
      </c>
      <c r="C40" s="13" t="s">
        <v>31</v>
      </c>
      <c r="D40" s="13" t="s">
        <v>83</v>
      </c>
      <c r="E40" s="211" t="s">
        <v>84</v>
      </c>
      <c r="F40" s="211" t="s">
        <v>286</v>
      </c>
      <c r="G40" s="211" t="s">
        <v>17</v>
      </c>
      <c r="H40" s="204">
        <v>843</v>
      </c>
      <c r="I40" s="207">
        <v>10</v>
      </c>
      <c r="J40" s="17" t="s">
        <v>35</v>
      </c>
      <c r="K40" s="16" t="s">
        <v>85</v>
      </c>
      <c r="L40" s="12">
        <v>321</v>
      </c>
      <c r="M40" s="181">
        <v>164.9</v>
      </c>
      <c r="N40" s="181">
        <v>165</v>
      </c>
      <c r="O40" s="179">
        <v>62.338080000000005</v>
      </c>
      <c r="P40" s="176">
        <f t="shared" si="0"/>
        <v>37.803565797453004</v>
      </c>
      <c r="Q40" s="176">
        <f t="shared" si="1"/>
        <v>37.780654545454553</v>
      </c>
    </row>
    <row r="41" spans="1:17" ht="60" x14ac:dyDescent="0.25">
      <c r="A41" s="198" t="s">
        <v>25</v>
      </c>
      <c r="B41" s="198" t="s">
        <v>26</v>
      </c>
      <c r="C41" s="198" t="s">
        <v>31</v>
      </c>
      <c r="D41" s="198" t="s">
        <v>86</v>
      </c>
      <c r="E41" s="196" t="s">
        <v>87</v>
      </c>
      <c r="F41" s="211" t="s">
        <v>286</v>
      </c>
      <c r="G41" s="6" t="s">
        <v>88</v>
      </c>
      <c r="H41" s="204">
        <v>843</v>
      </c>
      <c r="I41" s="207">
        <v>10</v>
      </c>
      <c r="J41" s="17" t="s">
        <v>35</v>
      </c>
      <c r="K41" s="19" t="s">
        <v>89</v>
      </c>
      <c r="L41" s="20">
        <v>321</v>
      </c>
      <c r="M41" s="181">
        <f>6452.38+1513.52+10762.5</f>
        <v>18728.400000000001</v>
      </c>
      <c r="N41" s="181">
        <f>6452.3+1513.5+11958.33</f>
        <v>19924.13</v>
      </c>
      <c r="O41" s="179">
        <f>'[1]без учета счетов бюджета'!$AS$41+'[1]без учета счетов бюджета'!$AS$86</f>
        <v>9241.9628400000001</v>
      </c>
      <c r="P41" s="176">
        <f t="shared" si="0"/>
        <v>49.347316588710193</v>
      </c>
      <c r="Q41" s="176">
        <f t="shared" si="1"/>
        <v>46.385778651313757</v>
      </c>
    </row>
    <row r="42" spans="1:17" ht="60" x14ac:dyDescent="0.25">
      <c r="A42" s="198" t="s">
        <v>25</v>
      </c>
      <c r="B42" s="198" t="s">
        <v>26</v>
      </c>
      <c r="C42" s="198" t="s">
        <v>31</v>
      </c>
      <c r="D42" s="198" t="s">
        <v>90</v>
      </c>
      <c r="E42" s="21" t="s">
        <v>91</v>
      </c>
      <c r="F42" s="211" t="s">
        <v>286</v>
      </c>
      <c r="G42" s="6" t="s">
        <v>88</v>
      </c>
      <c r="H42" s="204">
        <v>843</v>
      </c>
      <c r="I42" s="207">
        <v>10</v>
      </c>
      <c r="J42" s="17" t="s">
        <v>35</v>
      </c>
      <c r="K42" s="19" t="s">
        <v>92</v>
      </c>
      <c r="L42" s="20" t="s">
        <v>93</v>
      </c>
      <c r="M42" s="181">
        <f>252059.45+59125.05</f>
        <v>311184.5</v>
      </c>
      <c r="N42" s="181">
        <f>252059.5+59125.07-0.07</f>
        <v>311184.5</v>
      </c>
      <c r="O42" s="179">
        <v>151066.22986000002</v>
      </c>
      <c r="P42" s="176">
        <f t="shared" si="0"/>
        <v>48.545550906295148</v>
      </c>
      <c r="Q42" s="176">
        <f t="shared" si="1"/>
        <v>48.545550906295148</v>
      </c>
    </row>
    <row r="43" spans="1:17" ht="60" x14ac:dyDescent="0.25">
      <c r="A43" s="198" t="s">
        <v>25</v>
      </c>
      <c r="B43" s="198" t="s">
        <v>26</v>
      </c>
      <c r="C43" s="198" t="s">
        <v>31</v>
      </c>
      <c r="D43" s="198" t="s">
        <v>94</v>
      </c>
      <c r="E43" s="21" t="s">
        <v>95</v>
      </c>
      <c r="F43" s="211" t="s">
        <v>286</v>
      </c>
      <c r="G43" s="6" t="s">
        <v>96</v>
      </c>
      <c r="H43" s="204">
        <v>843</v>
      </c>
      <c r="I43" s="207">
        <v>10</v>
      </c>
      <c r="J43" s="17" t="s">
        <v>35</v>
      </c>
      <c r="K43" s="19" t="s">
        <v>97</v>
      </c>
      <c r="L43" s="20">
        <v>313</v>
      </c>
      <c r="M43" s="181">
        <v>165</v>
      </c>
      <c r="N43" s="181">
        <v>183.3</v>
      </c>
      <c r="O43" s="179">
        <v>0</v>
      </c>
      <c r="P43" s="176">
        <f t="shared" si="0"/>
        <v>0</v>
      </c>
      <c r="Q43" s="176">
        <f t="shared" si="1"/>
        <v>0</v>
      </c>
    </row>
    <row r="44" spans="1:17" ht="48" x14ac:dyDescent="0.25">
      <c r="A44" s="13" t="s">
        <v>25</v>
      </c>
      <c r="B44" s="13" t="s">
        <v>26</v>
      </c>
      <c r="C44" s="13" t="s">
        <v>35</v>
      </c>
      <c r="D44" s="13"/>
      <c r="E44" s="211" t="s">
        <v>98</v>
      </c>
      <c r="F44" s="249" t="s">
        <v>286</v>
      </c>
      <c r="G44" s="211"/>
      <c r="H44" s="12">
        <v>843</v>
      </c>
      <c r="I44" s="210">
        <v>10</v>
      </c>
      <c r="J44" s="16" t="s">
        <v>35</v>
      </c>
      <c r="K44" s="16" t="s">
        <v>99</v>
      </c>
      <c r="L44" s="12"/>
      <c r="M44" s="179">
        <f t="shared" ref="M44" si="11">M45</f>
        <v>3853.4</v>
      </c>
      <c r="N44" s="179">
        <f>N45</f>
        <v>3948.2</v>
      </c>
      <c r="O44" s="179">
        <v>0</v>
      </c>
      <c r="P44" s="176">
        <f t="shared" si="0"/>
        <v>0</v>
      </c>
      <c r="Q44" s="176">
        <f t="shared" si="1"/>
        <v>0</v>
      </c>
    </row>
    <row r="45" spans="1:17" ht="72" x14ac:dyDescent="0.25">
      <c r="A45" s="13" t="s">
        <v>25</v>
      </c>
      <c r="B45" s="13" t="s">
        <v>26</v>
      </c>
      <c r="C45" s="13" t="s">
        <v>35</v>
      </c>
      <c r="D45" s="13" t="s">
        <v>31</v>
      </c>
      <c r="E45" s="23" t="s">
        <v>100</v>
      </c>
      <c r="F45" s="250"/>
      <c r="G45" s="24" t="s">
        <v>16</v>
      </c>
      <c r="H45" s="25">
        <v>843</v>
      </c>
      <c r="I45" s="210">
        <v>10</v>
      </c>
      <c r="J45" s="16" t="s">
        <v>35</v>
      </c>
      <c r="K45" s="16" t="s">
        <v>101</v>
      </c>
      <c r="L45" s="25">
        <v>323</v>
      </c>
      <c r="M45" s="183">
        <v>3853.4</v>
      </c>
      <c r="N45" s="183">
        <v>3948.2</v>
      </c>
      <c r="O45" s="179"/>
      <c r="P45" s="176">
        <f t="shared" si="0"/>
        <v>0</v>
      </c>
      <c r="Q45" s="176">
        <f t="shared" si="1"/>
        <v>0</v>
      </c>
    </row>
    <row r="46" spans="1:17" ht="36" x14ac:dyDescent="0.25">
      <c r="A46" s="13" t="s">
        <v>25</v>
      </c>
      <c r="B46" s="13" t="s">
        <v>26</v>
      </c>
      <c r="C46" s="13" t="s">
        <v>49</v>
      </c>
      <c r="D46" s="13"/>
      <c r="E46" s="211" t="s">
        <v>102</v>
      </c>
      <c r="F46" s="211" t="s">
        <v>286</v>
      </c>
      <c r="G46" s="211"/>
      <c r="H46" s="12">
        <v>843</v>
      </c>
      <c r="I46" s="210">
        <v>10</v>
      </c>
      <c r="J46" s="16" t="s">
        <v>49</v>
      </c>
      <c r="K46" s="16" t="s">
        <v>103</v>
      </c>
      <c r="L46" s="12"/>
      <c r="M46" s="179">
        <f t="shared" ref="M46" si="12">M47+M48</f>
        <v>5000</v>
      </c>
      <c r="N46" s="179">
        <f t="shared" ref="N46:O46" si="13">N47+N48</f>
        <v>5000</v>
      </c>
      <c r="O46" s="179">
        <f t="shared" si="13"/>
        <v>4999.9999900000003</v>
      </c>
      <c r="P46" s="176">
        <f t="shared" si="0"/>
        <v>99.999999800000012</v>
      </c>
      <c r="Q46" s="176">
        <f t="shared" si="1"/>
        <v>99.999999800000012</v>
      </c>
    </row>
    <row r="47" spans="1:17" ht="72" x14ac:dyDescent="0.25">
      <c r="A47" s="200" t="s">
        <v>25</v>
      </c>
      <c r="B47" s="200" t="s">
        <v>26</v>
      </c>
      <c r="C47" s="200" t="s">
        <v>49</v>
      </c>
      <c r="D47" s="200" t="s">
        <v>58</v>
      </c>
      <c r="E47" s="197" t="s">
        <v>104</v>
      </c>
      <c r="F47" s="211" t="s">
        <v>286</v>
      </c>
      <c r="G47" s="201" t="s">
        <v>16</v>
      </c>
      <c r="H47" s="205">
        <v>843</v>
      </c>
      <c r="I47" s="209">
        <v>10</v>
      </c>
      <c r="J47" s="26" t="s">
        <v>49</v>
      </c>
      <c r="K47" s="27" t="s">
        <v>105</v>
      </c>
      <c r="L47" s="27">
        <v>633</v>
      </c>
      <c r="M47" s="184">
        <v>1230</v>
      </c>
      <c r="N47" s="184">
        <v>1230</v>
      </c>
      <c r="O47" s="179">
        <v>1230</v>
      </c>
      <c r="P47" s="176">
        <f t="shared" si="0"/>
        <v>100</v>
      </c>
      <c r="Q47" s="176">
        <f t="shared" si="1"/>
        <v>100</v>
      </c>
    </row>
    <row r="48" spans="1:17" ht="60" x14ac:dyDescent="0.25">
      <c r="A48" s="13" t="s">
        <v>25</v>
      </c>
      <c r="B48" s="13" t="s">
        <v>26</v>
      </c>
      <c r="C48" s="13" t="s">
        <v>49</v>
      </c>
      <c r="D48" s="13" t="s">
        <v>71</v>
      </c>
      <c r="E48" s="211" t="s">
        <v>106</v>
      </c>
      <c r="F48" s="211" t="s">
        <v>286</v>
      </c>
      <c r="G48" s="211" t="s">
        <v>16</v>
      </c>
      <c r="H48" s="204">
        <v>843</v>
      </c>
      <c r="I48" s="207">
        <v>10</v>
      </c>
      <c r="J48" s="17" t="s">
        <v>49</v>
      </c>
      <c r="K48" s="16" t="s">
        <v>107</v>
      </c>
      <c r="L48" s="12">
        <v>633</v>
      </c>
      <c r="M48" s="183">
        <v>3770</v>
      </c>
      <c r="N48" s="183">
        <v>3770</v>
      </c>
      <c r="O48" s="179">
        <v>3769.9999900000003</v>
      </c>
      <c r="P48" s="176">
        <f t="shared" si="0"/>
        <v>99.999999734748016</v>
      </c>
      <c r="Q48" s="176">
        <f t="shared" si="1"/>
        <v>99.999999734748016</v>
      </c>
    </row>
    <row r="49" spans="1:17" ht="84" x14ac:dyDescent="0.25">
      <c r="A49" s="11" t="s">
        <v>25</v>
      </c>
      <c r="B49" s="11" t="s">
        <v>108</v>
      </c>
      <c r="C49" s="11"/>
      <c r="D49" s="11"/>
      <c r="E49" s="196" t="s">
        <v>109</v>
      </c>
      <c r="G49" s="211" t="s">
        <v>28</v>
      </c>
      <c r="H49" s="16" t="s">
        <v>110</v>
      </c>
      <c r="I49" s="210" t="s">
        <v>111</v>
      </c>
      <c r="J49" s="16" t="s">
        <v>112</v>
      </c>
      <c r="K49" s="13" t="s">
        <v>113</v>
      </c>
      <c r="L49" s="12"/>
      <c r="M49" s="179">
        <f>M59+M66+M69+M71+M75+M79+M83+M95+M52+M53+M54+M55+M56+M57+M58</f>
        <v>8202462.6000000006</v>
      </c>
      <c r="N49" s="179">
        <f>N50+N51+N52+N53+N54+N55+N56+N57+N58</f>
        <v>8751376.1000000015</v>
      </c>
      <c r="O49" s="179">
        <f>O50+O51+O52+O53+O54+O55+O56+O57+O58</f>
        <v>4254843.3340699999</v>
      </c>
      <c r="P49" s="176">
        <f t="shared" si="0"/>
        <v>51.872755068337646</v>
      </c>
      <c r="Q49" s="176">
        <f t="shared" si="1"/>
        <v>48.619134698941792</v>
      </c>
    </row>
    <row r="50" spans="1:17" ht="36" x14ac:dyDescent="0.25">
      <c r="A50" s="28"/>
      <c r="B50" s="28"/>
      <c r="C50" s="28"/>
      <c r="D50" s="28"/>
      <c r="E50" s="197"/>
      <c r="F50" s="249" t="s">
        <v>286</v>
      </c>
      <c r="G50" s="211" t="s">
        <v>16</v>
      </c>
      <c r="H50" s="210"/>
      <c r="I50" s="210"/>
      <c r="J50" s="210"/>
      <c r="K50" s="210"/>
      <c r="L50" s="210"/>
      <c r="M50" s="179">
        <f>M60+M61+M62+M63+M68+M67+M70+M77+M81+M85+M90+M101+M104+M105+M106+M107+M108-1015707.19-3457909.28</f>
        <v>1325106.23</v>
      </c>
      <c r="N50" s="179">
        <f>N60+N61+N62+N63+N64+N65+N67+N68+N70+N77+N90+N101+N105+N106+N107+N108-3193798.7-1006250.8</f>
        <v>2174121.6000000006</v>
      </c>
      <c r="O50" s="179">
        <f>O60+O61+O62+O63+O64+O65+O67+O68+O70+O77+O90+O101+O105+O106+O107+O108-1600266.7-581493.3</f>
        <v>942040.60901000025</v>
      </c>
      <c r="P50" s="176">
        <f t="shared" si="0"/>
        <v>71.091704776755918</v>
      </c>
      <c r="Q50" s="176">
        <f t="shared" si="1"/>
        <v>43.329711135292527</v>
      </c>
    </row>
    <row r="51" spans="1:17" ht="24" x14ac:dyDescent="0.25">
      <c r="A51" s="28"/>
      <c r="B51" s="28"/>
      <c r="C51" s="28"/>
      <c r="D51" s="28"/>
      <c r="E51" s="197"/>
      <c r="F51" s="250"/>
      <c r="G51" s="211" t="s">
        <v>17</v>
      </c>
      <c r="H51" s="210"/>
      <c r="I51" s="210"/>
      <c r="J51" s="210"/>
      <c r="K51" s="210"/>
      <c r="L51" s="210"/>
      <c r="M51" s="179">
        <f>M72+M102+1015707.19+3457909.28</f>
        <v>5963271.1699999999</v>
      </c>
      <c r="N51" s="179">
        <f>N72+N102+3193798.7+1006250.8</f>
        <v>5689704.2000000002</v>
      </c>
      <c r="O51" s="179">
        <f>O72+O102+1600266.7+581493.3</f>
        <v>2902049.8250599997</v>
      </c>
      <c r="P51" s="176">
        <f t="shared" si="0"/>
        <v>48.665400957441278</v>
      </c>
      <c r="Q51" s="176">
        <f t="shared" si="1"/>
        <v>51.005284687031704</v>
      </c>
    </row>
    <row r="52" spans="1:17" ht="36" x14ac:dyDescent="0.25">
      <c r="A52" s="28"/>
      <c r="B52" s="28"/>
      <c r="C52" s="28"/>
      <c r="D52" s="28"/>
      <c r="E52" s="197"/>
      <c r="F52" s="249" t="s">
        <v>18</v>
      </c>
      <c r="G52" s="203" t="s">
        <v>16</v>
      </c>
      <c r="H52" s="208"/>
      <c r="I52" s="208"/>
      <c r="J52" s="208"/>
      <c r="K52" s="208"/>
      <c r="L52" s="208"/>
      <c r="M52" s="179">
        <f t="shared" ref="M52" si="14">M76</f>
        <v>8139.5</v>
      </c>
      <c r="N52" s="179">
        <f t="shared" ref="N52:O52" si="15">N76</f>
        <v>8139.5</v>
      </c>
      <c r="O52" s="179">
        <f t="shared" si="15"/>
        <v>14320</v>
      </c>
      <c r="P52" s="176">
        <f t="shared" si="0"/>
        <v>175.93218256649672</v>
      </c>
      <c r="Q52" s="176">
        <f t="shared" si="1"/>
        <v>175.93218256649672</v>
      </c>
    </row>
    <row r="53" spans="1:17" ht="24" x14ac:dyDescent="0.25">
      <c r="A53" s="28"/>
      <c r="B53" s="28"/>
      <c r="C53" s="28"/>
      <c r="D53" s="28"/>
      <c r="E53" s="197"/>
      <c r="F53" s="250"/>
      <c r="G53" s="6" t="s">
        <v>17</v>
      </c>
      <c r="H53" s="210"/>
      <c r="I53" s="210"/>
      <c r="J53" s="210"/>
      <c r="K53" s="210"/>
      <c r="L53" s="210"/>
      <c r="M53" s="179">
        <f t="shared" ref="M53" si="16">M111</f>
        <v>401.6</v>
      </c>
      <c r="N53" s="179">
        <f t="shared" ref="N53:O53" si="17">N111</f>
        <v>401.6</v>
      </c>
      <c r="O53" s="179">
        <f t="shared" si="17"/>
        <v>401.6</v>
      </c>
      <c r="P53" s="176">
        <f t="shared" si="0"/>
        <v>100</v>
      </c>
      <c r="Q53" s="176">
        <f t="shared" si="1"/>
        <v>100</v>
      </c>
    </row>
    <row r="54" spans="1:17" ht="132" x14ac:dyDescent="0.25">
      <c r="A54" s="28"/>
      <c r="B54" s="28"/>
      <c r="C54" s="28"/>
      <c r="D54" s="28"/>
      <c r="E54" s="197"/>
      <c r="F54" s="196" t="s">
        <v>19</v>
      </c>
      <c r="G54" s="6" t="s">
        <v>16</v>
      </c>
      <c r="H54" s="210"/>
      <c r="I54" s="210"/>
      <c r="J54" s="210"/>
      <c r="K54" s="210"/>
      <c r="L54" s="210"/>
      <c r="M54" s="179">
        <f>M96</f>
        <v>135579.5</v>
      </c>
      <c r="N54" s="179">
        <f t="shared" ref="N54:O57" si="18">N96</f>
        <v>135579.5</v>
      </c>
      <c r="O54" s="179">
        <f t="shared" si="18"/>
        <v>42888.9</v>
      </c>
      <c r="P54" s="176">
        <f t="shared" si="0"/>
        <v>31.633764691564728</v>
      </c>
      <c r="Q54" s="176">
        <f t="shared" si="1"/>
        <v>31.633764691564728</v>
      </c>
    </row>
    <row r="55" spans="1:17" ht="84" x14ac:dyDescent="0.25">
      <c r="A55" s="28"/>
      <c r="B55" s="28"/>
      <c r="C55" s="28"/>
      <c r="D55" s="28"/>
      <c r="E55" s="197"/>
      <c r="F55" s="211" t="s">
        <v>114</v>
      </c>
      <c r="G55" s="6" t="s">
        <v>16</v>
      </c>
      <c r="H55" s="7"/>
      <c r="I55" s="7"/>
      <c r="J55" s="8"/>
      <c r="K55" s="7"/>
      <c r="L55" s="7"/>
      <c r="M55" s="180">
        <f>M97</f>
        <v>6250</v>
      </c>
      <c r="N55" s="180">
        <f t="shared" si="18"/>
        <v>6250</v>
      </c>
      <c r="O55" s="180">
        <f t="shared" si="18"/>
        <v>2734.6</v>
      </c>
      <c r="P55" s="176">
        <f t="shared" si="0"/>
        <v>43.753599999999999</v>
      </c>
      <c r="Q55" s="176">
        <f t="shared" si="1"/>
        <v>43.753599999999999</v>
      </c>
    </row>
    <row r="56" spans="1:17" ht="60" x14ac:dyDescent="0.25">
      <c r="A56" s="28"/>
      <c r="B56" s="28"/>
      <c r="C56" s="28"/>
      <c r="D56" s="28"/>
      <c r="E56" s="197"/>
      <c r="F56" s="6" t="s">
        <v>21</v>
      </c>
      <c r="G56" s="6" t="s">
        <v>16</v>
      </c>
      <c r="H56" s="7"/>
      <c r="I56" s="7"/>
      <c r="J56" s="8"/>
      <c r="K56" s="7"/>
      <c r="L56" s="7"/>
      <c r="M56" s="180">
        <f>M98</f>
        <v>316221.8</v>
      </c>
      <c r="N56" s="180">
        <f t="shared" si="18"/>
        <v>252977.4</v>
      </c>
      <c r="O56" s="180">
        <f t="shared" si="18"/>
        <v>108779.1</v>
      </c>
      <c r="P56" s="176">
        <f t="shared" si="0"/>
        <v>34.399620772508413</v>
      </c>
      <c r="Q56" s="176">
        <f t="shared" si="1"/>
        <v>42.999532764586881</v>
      </c>
    </row>
    <row r="57" spans="1:17" ht="84" x14ac:dyDescent="0.25">
      <c r="A57" s="28"/>
      <c r="B57" s="28"/>
      <c r="C57" s="28"/>
      <c r="D57" s="28"/>
      <c r="E57" s="197"/>
      <c r="F57" s="9" t="s">
        <v>22</v>
      </c>
      <c r="G57" s="6" t="s">
        <v>16</v>
      </c>
      <c r="H57" s="7"/>
      <c r="I57" s="7"/>
      <c r="J57" s="8"/>
      <c r="K57" s="7"/>
      <c r="L57" s="7"/>
      <c r="M57" s="180">
        <f>M99</f>
        <v>117106.9</v>
      </c>
      <c r="N57" s="180">
        <f t="shared" si="18"/>
        <v>117106.9</v>
      </c>
      <c r="O57" s="180">
        <f t="shared" si="18"/>
        <v>58553.4</v>
      </c>
      <c r="P57" s="176">
        <f t="shared" si="0"/>
        <v>49.999957303967577</v>
      </c>
      <c r="Q57" s="176">
        <f t="shared" si="1"/>
        <v>49.999957303967577</v>
      </c>
    </row>
    <row r="58" spans="1:17" ht="132" x14ac:dyDescent="0.25">
      <c r="A58" s="14"/>
      <c r="B58" s="14"/>
      <c r="C58" s="14"/>
      <c r="D58" s="14"/>
      <c r="E58" s="201"/>
      <c r="F58" s="9" t="s">
        <v>23</v>
      </c>
      <c r="G58" s="6" t="s">
        <v>16</v>
      </c>
      <c r="H58" s="7"/>
      <c r="I58" s="7"/>
      <c r="J58" s="8"/>
      <c r="K58" s="7"/>
      <c r="L58" s="7"/>
      <c r="M58" s="180">
        <f>M80+M84</f>
        <v>330385.90000000002</v>
      </c>
      <c r="N58" s="180">
        <f>N80+N84</f>
        <v>367095.4</v>
      </c>
      <c r="O58" s="180">
        <f>O80+O84</f>
        <v>183075.30000000002</v>
      </c>
      <c r="P58" s="176">
        <f t="shared" si="0"/>
        <v>55.412564519248548</v>
      </c>
      <c r="Q58" s="176">
        <f t="shared" si="1"/>
        <v>49.871314105270727</v>
      </c>
    </row>
    <row r="59" spans="1:17" ht="36" x14ac:dyDescent="0.25">
      <c r="A59" s="13" t="s">
        <v>25</v>
      </c>
      <c r="B59" s="13" t="s">
        <v>108</v>
      </c>
      <c r="C59" s="13" t="s">
        <v>31</v>
      </c>
      <c r="D59" s="12"/>
      <c r="E59" s="211" t="s">
        <v>115</v>
      </c>
      <c r="F59" s="211" t="s">
        <v>286</v>
      </c>
      <c r="G59" s="211"/>
      <c r="H59" s="12">
        <v>843</v>
      </c>
      <c r="I59" s="12">
        <v>10</v>
      </c>
      <c r="J59" s="16" t="s">
        <v>116</v>
      </c>
      <c r="K59" s="13" t="s">
        <v>117</v>
      </c>
      <c r="L59" s="12"/>
      <c r="M59" s="179">
        <f>SUM(M60:M63)</f>
        <v>4484720</v>
      </c>
      <c r="N59" s="179">
        <f>SUM(N60:N65)</f>
        <v>5052817.1000000006</v>
      </c>
      <c r="O59" s="179">
        <f>SUM(O60:O65)</f>
        <v>2382710.4406300001</v>
      </c>
      <c r="P59" s="176">
        <f t="shared" si="0"/>
        <v>53.129525157200455</v>
      </c>
      <c r="Q59" s="176">
        <f t="shared" si="1"/>
        <v>47.156079340968034</v>
      </c>
    </row>
    <row r="60" spans="1:17" ht="36" x14ac:dyDescent="0.25">
      <c r="A60" s="13" t="s">
        <v>25</v>
      </c>
      <c r="B60" s="13" t="s">
        <v>108</v>
      </c>
      <c r="C60" s="13" t="s">
        <v>31</v>
      </c>
      <c r="D60" s="13" t="s">
        <v>37</v>
      </c>
      <c r="E60" s="211" t="s">
        <v>118</v>
      </c>
      <c r="F60" s="211" t="s">
        <v>286</v>
      </c>
      <c r="G60" s="211" t="s">
        <v>16</v>
      </c>
      <c r="H60" s="12">
        <v>843</v>
      </c>
      <c r="I60" s="13" t="s">
        <v>64</v>
      </c>
      <c r="J60" s="13" t="s">
        <v>35</v>
      </c>
      <c r="K60" s="16" t="s">
        <v>119</v>
      </c>
      <c r="L60" s="210">
        <v>313</v>
      </c>
      <c r="M60" s="183">
        <v>195053.9</v>
      </c>
      <c r="N60" s="183">
        <v>165071.79999999999</v>
      </c>
      <c r="O60" s="179">
        <v>98708.853889999999</v>
      </c>
      <c r="P60" s="176">
        <f t="shared" si="0"/>
        <v>50.60593707175299</v>
      </c>
      <c r="Q60" s="176">
        <f t="shared" si="1"/>
        <v>59.797526827719821</v>
      </c>
    </row>
    <row r="61" spans="1:17" ht="36" x14ac:dyDescent="0.25">
      <c r="A61" s="13" t="s">
        <v>25</v>
      </c>
      <c r="B61" s="13" t="s">
        <v>108</v>
      </c>
      <c r="C61" s="13" t="s">
        <v>31</v>
      </c>
      <c r="D61" s="13" t="s">
        <v>35</v>
      </c>
      <c r="E61" s="211" t="s">
        <v>120</v>
      </c>
      <c r="F61" s="211" t="s">
        <v>286</v>
      </c>
      <c r="G61" s="211" t="s">
        <v>16</v>
      </c>
      <c r="H61" s="12">
        <v>843</v>
      </c>
      <c r="I61" s="13" t="s">
        <v>64</v>
      </c>
      <c r="J61" s="13" t="s">
        <v>35</v>
      </c>
      <c r="K61" s="16" t="s">
        <v>121</v>
      </c>
      <c r="L61" s="16" t="s">
        <v>45</v>
      </c>
      <c r="M61" s="183">
        <v>19496.599999999999</v>
      </c>
      <c r="N61" s="183">
        <v>21662.9</v>
      </c>
      <c r="O61" s="179">
        <v>9798.2636000000002</v>
      </c>
      <c r="P61" s="176">
        <f t="shared" si="0"/>
        <v>50.256268272416733</v>
      </c>
      <c r="Q61" s="176">
        <f t="shared" si="1"/>
        <v>45.230618245941216</v>
      </c>
    </row>
    <row r="62" spans="1:17" ht="60" x14ac:dyDescent="0.25">
      <c r="A62" s="13" t="s">
        <v>25</v>
      </c>
      <c r="B62" s="13" t="s">
        <v>108</v>
      </c>
      <c r="C62" s="13" t="s">
        <v>31</v>
      </c>
      <c r="D62" s="13" t="s">
        <v>54</v>
      </c>
      <c r="E62" s="211" t="s">
        <v>122</v>
      </c>
      <c r="F62" s="211" t="s">
        <v>286</v>
      </c>
      <c r="G62" s="211" t="s">
        <v>16</v>
      </c>
      <c r="H62" s="12">
        <v>843</v>
      </c>
      <c r="I62" s="13" t="s">
        <v>64</v>
      </c>
      <c r="J62" s="13" t="s">
        <v>35</v>
      </c>
      <c r="K62" s="16" t="s">
        <v>123</v>
      </c>
      <c r="L62" s="16" t="s">
        <v>124</v>
      </c>
      <c r="M62" s="183">
        <v>1145.7</v>
      </c>
      <c r="N62" s="183">
        <v>1273</v>
      </c>
      <c r="O62" s="179">
        <v>672.6</v>
      </c>
      <c r="P62" s="176">
        <f t="shared" si="0"/>
        <v>58.706467661691541</v>
      </c>
      <c r="Q62" s="176">
        <f t="shared" si="1"/>
        <v>52.835820895522389</v>
      </c>
    </row>
    <row r="63" spans="1:17" ht="60" x14ac:dyDescent="0.25">
      <c r="A63" s="13" t="s">
        <v>25</v>
      </c>
      <c r="B63" s="13" t="s">
        <v>108</v>
      </c>
      <c r="C63" s="13" t="s">
        <v>31</v>
      </c>
      <c r="D63" s="13" t="s">
        <v>64</v>
      </c>
      <c r="E63" s="211" t="s">
        <v>125</v>
      </c>
      <c r="F63" s="211" t="s">
        <v>286</v>
      </c>
      <c r="G63" s="211" t="s">
        <v>126</v>
      </c>
      <c r="H63" s="12">
        <v>843</v>
      </c>
      <c r="I63" s="13" t="s">
        <v>64</v>
      </c>
      <c r="J63" s="13" t="s">
        <v>35</v>
      </c>
      <c r="K63" s="29" t="s">
        <v>127</v>
      </c>
      <c r="L63" s="16" t="s">
        <v>124</v>
      </c>
      <c r="M63" s="183">
        <f>3457909.28+811114.52</f>
        <v>4269023.8</v>
      </c>
      <c r="N63" s="183">
        <f>3193798.7+749162.7</f>
        <v>3942961.4000000004</v>
      </c>
      <c r="O63" s="179">
        <v>1975637.9231400001</v>
      </c>
      <c r="P63" s="176">
        <f t="shared" si="0"/>
        <v>46.278447150845125</v>
      </c>
      <c r="Q63" s="176">
        <f t="shared" si="1"/>
        <v>50.105434030878413</v>
      </c>
    </row>
    <row r="64" spans="1:17" ht="72" x14ac:dyDescent="0.25">
      <c r="A64" s="13" t="s">
        <v>25</v>
      </c>
      <c r="B64" s="13" t="s">
        <v>108</v>
      </c>
      <c r="C64" s="13" t="s">
        <v>31</v>
      </c>
      <c r="D64" s="13" t="s">
        <v>68</v>
      </c>
      <c r="E64" s="211" t="s">
        <v>294</v>
      </c>
      <c r="F64" s="211" t="s">
        <v>286</v>
      </c>
      <c r="G64" s="211" t="s">
        <v>16</v>
      </c>
      <c r="H64" s="12">
        <v>843</v>
      </c>
      <c r="I64" s="13" t="s">
        <v>64</v>
      </c>
      <c r="J64" s="13" t="s">
        <v>35</v>
      </c>
      <c r="K64" s="29">
        <v>3020123020</v>
      </c>
      <c r="L64" s="16" t="s">
        <v>124</v>
      </c>
      <c r="M64" s="183"/>
      <c r="N64" s="183">
        <v>326062.40000000002</v>
      </c>
      <c r="O64" s="179">
        <v>0</v>
      </c>
      <c r="P64" s="176"/>
      <c r="Q64" s="176">
        <f t="shared" si="1"/>
        <v>0</v>
      </c>
    </row>
    <row r="65" spans="1:17" ht="48" x14ac:dyDescent="0.25">
      <c r="A65" s="13" t="s">
        <v>25</v>
      </c>
      <c r="B65" s="13" t="s">
        <v>108</v>
      </c>
      <c r="C65" s="13" t="s">
        <v>31</v>
      </c>
      <c r="D65" s="13" t="s">
        <v>71</v>
      </c>
      <c r="E65" s="211" t="s">
        <v>295</v>
      </c>
      <c r="F65" s="211" t="s">
        <v>286</v>
      </c>
      <c r="G65" s="211" t="s">
        <v>16</v>
      </c>
      <c r="H65" s="12">
        <v>843</v>
      </c>
      <c r="I65" s="13" t="s">
        <v>64</v>
      </c>
      <c r="J65" s="13" t="s">
        <v>35</v>
      </c>
      <c r="K65" s="29" t="s">
        <v>296</v>
      </c>
      <c r="L65" s="16" t="s">
        <v>124</v>
      </c>
      <c r="M65" s="183"/>
      <c r="N65" s="185">
        <v>595785.6</v>
      </c>
      <c r="O65" s="179">
        <v>297892.8</v>
      </c>
      <c r="P65" s="176"/>
      <c r="Q65" s="176">
        <f t="shared" si="1"/>
        <v>50</v>
      </c>
    </row>
    <row r="66" spans="1:17" ht="36" x14ac:dyDescent="0.25">
      <c r="A66" s="13" t="s">
        <v>25</v>
      </c>
      <c r="B66" s="13" t="s">
        <v>108</v>
      </c>
      <c r="C66" s="13" t="s">
        <v>37</v>
      </c>
      <c r="D66" s="13"/>
      <c r="E66" s="211" t="s">
        <v>128</v>
      </c>
      <c r="F66" s="251" t="s">
        <v>286</v>
      </c>
      <c r="G66" s="6"/>
      <c r="H66" s="12">
        <v>843</v>
      </c>
      <c r="I66" s="13" t="s">
        <v>64</v>
      </c>
      <c r="J66" s="13" t="s">
        <v>35</v>
      </c>
      <c r="K66" s="16" t="s">
        <v>129</v>
      </c>
      <c r="L66" s="16"/>
      <c r="M66" s="179">
        <f>M68+M67</f>
        <v>525</v>
      </c>
      <c r="N66" s="179">
        <f t="shared" ref="N66:O66" si="19">N68+N67</f>
        <v>583.1</v>
      </c>
      <c r="O66" s="179">
        <f t="shared" si="19"/>
        <v>80</v>
      </c>
      <c r="P66" s="176">
        <f t="shared" si="0"/>
        <v>15.238095238095237</v>
      </c>
      <c r="Q66" s="176">
        <f t="shared" si="1"/>
        <v>13.719773623735207</v>
      </c>
    </row>
    <row r="67" spans="1:17" ht="36" x14ac:dyDescent="0.25">
      <c r="A67" s="13" t="s">
        <v>25</v>
      </c>
      <c r="B67" s="13" t="s">
        <v>108</v>
      </c>
      <c r="C67" s="13" t="s">
        <v>37</v>
      </c>
      <c r="D67" s="13" t="s">
        <v>31</v>
      </c>
      <c r="E67" s="22" t="s">
        <v>130</v>
      </c>
      <c r="F67" s="251"/>
      <c r="G67" s="6" t="s">
        <v>16</v>
      </c>
      <c r="H67" s="12">
        <v>843</v>
      </c>
      <c r="I67" s="13" t="s">
        <v>64</v>
      </c>
      <c r="J67" s="13" t="s">
        <v>35</v>
      </c>
      <c r="K67" s="29" t="s">
        <v>131</v>
      </c>
      <c r="L67" s="16" t="s">
        <v>45</v>
      </c>
      <c r="M67" s="183">
        <v>262.5</v>
      </c>
      <c r="N67" s="184">
        <v>503.1</v>
      </c>
      <c r="O67" s="179"/>
      <c r="P67" s="176">
        <f t="shared" si="0"/>
        <v>0</v>
      </c>
      <c r="Q67" s="176">
        <f t="shared" si="1"/>
        <v>0</v>
      </c>
    </row>
    <row r="68" spans="1:17" ht="36" x14ac:dyDescent="0.25">
      <c r="A68" s="13" t="s">
        <v>25</v>
      </c>
      <c r="B68" s="13" t="s">
        <v>108</v>
      </c>
      <c r="C68" s="13" t="s">
        <v>37</v>
      </c>
      <c r="D68" s="16" t="s">
        <v>37</v>
      </c>
      <c r="E68" s="211" t="s">
        <v>132</v>
      </c>
      <c r="F68" s="251"/>
      <c r="G68" s="6" t="s">
        <v>16</v>
      </c>
      <c r="H68" s="12">
        <v>843</v>
      </c>
      <c r="I68" s="13" t="s">
        <v>64</v>
      </c>
      <c r="J68" s="13" t="s">
        <v>35</v>
      </c>
      <c r="K68" s="16" t="s">
        <v>133</v>
      </c>
      <c r="L68" s="16" t="s">
        <v>45</v>
      </c>
      <c r="M68" s="183">
        <v>262.5</v>
      </c>
      <c r="N68" s="183">
        <v>80</v>
      </c>
      <c r="O68" s="179">
        <v>80</v>
      </c>
      <c r="P68" s="176">
        <f t="shared" si="0"/>
        <v>30.476190476190474</v>
      </c>
      <c r="Q68" s="176">
        <f t="shared" si="1"/>
        <v>100</v>
      </c>
    </row>
    <row r="69" spans="1:17" ht="60" x14ac:dyDescent="0.25">
      <c r="A69" s="13" t="s">
        <v>25</v>
      </c>
      <c r="B69" s="13" t="s">
        <v>108</v>
      </c>
      <c r="C69" s="13" t="s">
        <v>35</v>
      </c>
      <c r="D69" s="16"/>
      <c r="E69" s="211" t="s">
        <v>134</v>
      </c>
      <c r="F69" s="249" t="s">
        <v>286</v>
      </c>
      <c r="G69" s="211"/>
      <c r="H69" s="12">
        <v>843</v>
      </c>
      <c r="I69" s="13" t="s">
        <v>54</v>
      </c>
      <c r="J69" s="13" t="s">
        <v>54</v>
      </c>
      <c r="K69" s="16" t="s">
        <v>135</v>
      </c>
      <c r="L69" s="13"/>
      <c r="M69" s="179">
        <f t="shared" ref="M69" si="20">M70</f>
        <v>17969.7</v>
      </c>
      <c r="N69" s="179">
        <f>N70</f>
        <v>17969.7</v>
      </c>
      <c r="O69" s="179">
        <f>O70</f>
        <v>15910.9</v>
      </c>
      <c r="P69" s="176">
        <f t="shared" si="0"/>
        <v>88.542936164766246</v>
      </c>
      <c r="Q69" s="176">
        <f t="shared" si="1"/>
        <v>88.542936164766246</v>
      </c>
    </row>
    <row r="70" spans="1:17" ht="60" x14ac:dyDescent="0.25">
      <c r="A70" s="13" t="s">
        <v>25</v>
      </c>
      <c r="B70" s="13" t="s">
        <v>108</v>
      </c>
      <c r="C70" s="13" t="s">
        <v>35</v>
      </c>
      <c r="D70" s="16" t="s">
        <v>31</v>
      </c>
      <c r="E70" s="211" t="s">
        <v>136</v>
      </c>
      <c r="F70" s="250"/>
      <c r="G70" s="211" t="s">
        <v>16</v>
      </c>
      <c r="H70" s="12">
        <v>843</v>
      </c>
      <c r="I70" s="16" t="s">
        <v>54</v>
      </c>
      <c r="J70" s="13" t="s">
        <v>54</v>
      </c>
      <c r="K70" s="16" t="s">
        <v>137</v>
      </c>
      <c r="L70" s="210">
        <v>621</v>
      </c>
      <c r="M70" s="183">
        <v>17969.7</v>
      </c>
      <c r="N70" s="183">
        <v>17969.7</v>
      </c>
      <c r="O70" s="179">
        <v>15910.9</v>
      </c>
      <c r="P70" s="176">
        <f t="shared" si="0"/>
        <v>88.542936164766246</v>
      </c>
      <c r="Q70" s="176">
        <f t="shared" si="1"/>
        <v>88.542936164766246</v>
      </c>
    </row>
    <row r="71" spans="1:17" ht="36" x14ac:dyDescent="0.25">
      <c r="A71" s="13" t="s">
        <v>25</v>
      </c>
      <c r="B71" s="13" t="s">
        <v>108</v>
      </c>
      <c r="C71" s="13" t="s">
        <v>42</v>
      </c>
      <c r="D71" s="12"/>
      <c r="E71" s="211" t="s">
        <v>138</v>
      </c>
      <c r="F71" s="211" t="s">
        <v>286</v>
      </c>
      <c r="G71" s="211"/>
      <c r="H71" s="12">
        <v>843</v>
      </c>
      <c r="I71" s="12">
        <v>10</v>
      </c>
      <c r="J71" s="13" t="s">
        <v>42</v>
      </c>
      <c r="K71" s="13" t="s">
        <v>139</v>
      </c>
      <c r="L71" s="12"/>
      <c r="M71" s="179">
        <f t="shared" ref="M71" si="21">M72</f>
        <v>137.6</v>
      </c>
      <c r="N71" s="179">
        <f>N72</f>
        <v>137.6</v>
      </c>
      <c r="O71" s="179">
        <f>O72</f>
        <v>0</v>
      </c>
      <c r="P71" s="176">
        <f t="shared" si="0"/>
        <v>0</v>
      </c>
      <c r="Q71" s="176">
        <f t="shared" si="1"/>
        <v>0</v>
      </c>
    </row>
    <row r="72" spans="1:17" ht="204" x14ac:dyDescent="0.25">
      <c r="A72" s="13" t="s">
        <v>25</v>
      </c>
      <c r="B72" s="13" t="s">
        <v>108</v>
      </c>
      <c r="C72" s="13" t="s">
        <v>42</v>
      </c>
      <c r="D72" s="13" t="s">
        <v>31</v>
      </c>
      <c r="E72" s="211" t="s">
        <v>140</v>
      </c>
      <c r="F72" s="30"/>
      <c r="G72" s="211" t="s">
        <v>17</v>
      </c>
      <c r="H72" s="12">
        <v>843</v>
      </c>
      <c r="I72" s="210">
        <v>10</v>
      </c>
      <c r="J72" s="13" t="s">
        <v>42</v>
      </c>
      <c r="K72" s="16" t="s">
        <v>141</v>
      </c>
      <c r="L72" s="210">
        <v>244</v>
      </c>
      <c r="M72" s="183">
        <v>137.6</v>
      </c>
      <c r="N72" s="183">
        <v>137.6</v>
      </c>
      <c r="O72" s="179"/>
      <c r="P72" s="176">
        <f t="shared" si="0"/>
        <v>0</v>
      </c>
      <c r="Q72" s="176">
        <f t="shared" si="1"/>
        <v>0</v>
      </c>
    </row>
    <row r="73" spans="1:17" ht="105.75" customHeight="1" x14ac:dyDescent="0.25">
      <c r="A73" s="13" t="s">
        <v>25</v>
      </c>
      <c r="B73" s="13" t="s">
        <v>108</v>
      </c>
      <c r="C73" s="13" t="s">
        <v>42</v>
      </c>
      <c r="D73" s="13" t="s">
        <v>37</v>
      </c>
      <c r="E73" s="22" t="s">
        <v>142</v>
      </c>
      <c r="F73" s="31"/>
      <c r="G73" s="211" t="s">
        <v>16</v>
      </c>
      <c r="H73" s="12">
        <v>843</v>
      </c>
      <c r="I73" s="210">
        <v>10</v>
      </c>
      <c r="J73" s="13" t="s">
        <v>42</v>
      </c>
      <c r="K73" s="16" t="s">
        <v>143</v>
      </c>
      <c r="L73" s="210">
        <v>244</v>
      </c>
      <c r="M73" s="181"/>
      <c r="N73" s="181"/>
      <c r="O73" s="179"/>
      <c r="P73" s="176"/>
      <c r="Q73" s="176"/>
    </row>
    <row r="74" spans="1:17" x14ac:dyDescent="0.25">
      <c r="A74" s="11" t="s">
        <v>25</v>
      </c>
      <c r="B74" s="11" t="s">
        <v>108</v>
      </c>
      <c r="C74" s="11" t="s">
        <v>49</v>
      </c>
      <c r="D74" s="11"/>
      <c r="E74" s="255" t="s">
        <v>144</v>
      </c>
      <c r="F74" s="211"/>
      <c r="G74" s="211" t="s">
        <v>28</v>
      </c>
      <c r="H74" s="18"/>
      <c r="I74" s="210">
        <v>10</v>
      </c>
      <c r="J74" s="16" t="s">
        <v>35</v>
      </c>
      <c r="K74" s="16" t="s">
        <v>145</v>
      </c>
      <c r="L74" s="210"/>
      <c r="M74" s="186">
        <f t="shared" ref="M74" si="22">M75+M76</f>
        <v>9042.1</v>
      </c>
      <c r="N74" s="186">
        <f t="shared" ref="N74:O74" si="23">N75+N76</f>
        <v>9042.1</v>
      </c>
      <c r="O74" s="186">
        <f t="shared" si="23"/>
        <v>14510.2</v>
      </c>
      <c r="P74" s="176">
        <f t="shared" si="0"/>
        <v>160.47378374492649</v>
      </c>
      <c r="Q74" s="176">
        <f t="shared" si="1"/>
        <v>160.47378374492649</v>
      </c>
    </row>
    <row r="75" spans="1:17" ht="36" x14ac:dyDescent="0.25">
      <c r="A75" s="28"/>
      <c r="B75" s="28"/>
      <c r="C75" s="28"/>
      <c r="D75" s="28"/>
      <c r="E75" s="255"/>
      <c r="F75" s="4" t="s">
        <v>286</v>
      </c>
      <c r="G75" s="211"/>
      <c r="H75" s="12">
        <v>843</v>
      </c>
      <c r="I75" s="16" t="s">
        <v>64</v>
      </c>
      <c r="J75" s="13" t="s">
        <v>35</v>
      </c>
      <c r="K75" s="16" t="s">
        <v>146</v>
      </c>
      <c r="L75" s="210"/>
      <c r="M75" s="179">
        <f t="shared" ref="M75" si="24">M77</f>
        <v>902.6</v>
      </c>
      <c r="N75" s="179">
        <f>N77</f>
        <v>902.6</v>
      </c>
      <c r="O75" s="179">
        <f>O77</f>
        <v>190.2</v>
      </c>
      <c r="P75" s="176">
        <f t="shared" ref="P75:P138" si="25">O75/M75%</f>
        <v>21.072457345446487</v>
      </c>
      <c r="Q75" s="176">
        <f t="shared" ref="Q75:Q138" si="26">O75/N75%</f>
        <v>21.072457345446487</v>
      </c>
    </row>
    <row r="76" spans="1:17" ht="72" x14ac:dyDescent="0.25">
      <c r="A76" s="28"/>
      <c r="B76" s="28"/>
      <c r="C76" s="28"/>
      <c r="D76" s="28"/>
      <c r="E76" s="250"/>
      <c r="F76" s="211" t="s">
        <v>147</v>
      </c>
      <c r="G76" s="196"/>
      <c r="H76" s="12">
        <v>855</v>
      </c>
      <c r="I76" s="16" t="s">
        <v>61</v>
      </c>
      <c r="J76" s="13" t="s">
        <v>61</v>
      </c>
      <c r="K76" s="16" t="s">
        <v>146</v>
      </c>
      <c r="L76" s="210"/>
      <c r="M76" s="179">
        <v>8139.5</v>
      </c>
      <c r="N76" s="179">
        <v>8139.5</v>
      </c>
      <c r="O76" s="179">
        <v>14320</v>
      </c>
      <c r="P76" s="176">
        <f t="shared" si="25"/>
        <v>175.93218256649672</v>
      </c>
      <c r="Q76" s="176">
        <f t="shared" si="26"/>
        <v>175.93218256649672</v>
      </c>
    </row>
    <row r="77" spans="1:17" ht="44.25" customHeight="1" x14ac:dyDescent="0.25">
      <c r="A77" s="11" t="s">
        <v>25</v>
      </c>
      <c r="B77" s="11" t="s">
        <v>108</v>
      </c>
      <c r="C77" s="11" t="s">
        <v>49</v>
      </c>
      <c r="D77" s="11" t="s">
        <v>31</v>
      </c>
      <c r="E77" s="211" t="s">
        <v>148</v>
      </c>
      <c r="F77" s="211" t="s">
        <v>286</v>
      </c>
      <c r="G77" s="4" t="s">
        <v>16</v>
      </c>
      <c r="H77" s="204">
        <v>843</v>
      </c>
      <c r="I77" s="17" t="s">
        <v>64</v>
      </c>
      <c r="J77" s="198" t="s">
        <v>35</v>
      </c>
      <c r="K77" s="17" t="s">
        <v>149</v>
      </c>
      <c r="L77" s="207" t="s">
        <v>150</v>
      </c>
      <c r="M77" s="183">
        <v>902.6</v>
      </c>
      <c r="N77" s="183">
        <v>902.6</v>
      </c>
      <c r="O77" s="179">
        <v>190.2</v>
      </c>
      <c r="P77" s="176">
        <f t="shared" si="25"/>
        <v>21.072457345446487</v>
      </c>
      <c r="Q77" s="176">
        <f t="shared" si="26"/>
        <v>21.072457345446487</v>
      </c>
    </row>
    <row r="78" spans="1:17" x14ac:dyDescent="0.25">
      <c r="A78" s="11" t="s">
        <v>25</v>
      </c>
      <c r="B78" s="11" t="s">
        <v>108</v>
      </c>
      <c r="C78" s="11" t="s">
        <v>54</v>
      </c>
      <c r="D78" s="11"/>
      <c r="E78" s="249" t="s">
        <v>151</v>
      </c>
      <c r="F78" s="4"/>
      <c r="G78" s="211" t="s">
        <v>28</v>
      </c>
      <c r="H78" s="12">
        <v>843</v>
      </c>
      <c r="I78" s="16" t="s">
        <v>64</v>
      </c>
      <c r="J78" s="13" t="s">
        <v>29</v>
      </c>
      <c r="K78" s="16" t="s">
        <v>152</v>
      </c>
      <c r="L78" s="210"/>
      <c r="M78" s="179">
        <f>M79+M80</f>
        <v>8733.7999999999993</v>
      </c>
      <c r="N78" s="179">
        <f>N79+N80</f>
        <v>0</v>
      </c>
      <c r="O78" s="179">
        <f>O79+O80</f>
        <v>0</v>
      </c>
      <c r="P78" s="176"/>
      <c r="Q78" s="176"/>
    </row>
    <row r="79" spans="1:17" ht="36" x14ac:dyDescent="0.25">
      <c r="A79" s="28"/>
      <c r="B79" s="28"/>
      <c r="C79" s="28"/>
      <c r="D79" s="28"/>
      <c r="E79" s="255"/>
      <c r="F79" s="211" t="s">
        <v>286</v>
      </c>
      <c r="G79" s="211"/>
      <c r="H79" s="12">
        <v>843</v>
      </c>
      <c r="I79" s="16" t="s">
        <v>64</v>
      </c>
      <c r="J79" s="13" t="s">
        <v>29</v>
      </c>
      <c r="K79" s="16" t="s">
        <v>152</v>
      </c>
      <c r="L79" s="210"/>
      <c r="M79" s="179">
        <f>M81</f>
        <v>0</v>
      </c>
      <c r="N79" s="179">
        <f>N81</f>
        <v>0</v>
      </c>
      <c r="O79" s="179">
        <f>O81</f>
        <v>0</v>
      </c>
      <c r="P79" s="176"/>
      <c r="Q79" s="176"/>
    </row>
    <row r="80" spans="1:17" ht="143.25" customHeight="1" x14ac:dyDescent="0.25">
      <c r="A80" s="14"/>
      <c r="B80" s="14"/>
      <c r="C80" s="14"/>
      <c r="D80" s="14"/>
      <c r="E80" s="250"/>
      <c r="F80" s="9" t="s">
        <v>23</v>
      </c>
      <c r="G80" s="211"/>
      <c r="H80" s="12">
        <v>845</v>
      </c>
      <c r="I80" s="16" t="s">
        <v>64</v>
      </c>
      <c r="J80" s="13" t="s">
        <v>29</v>
      </c>
      <c r="K80" s="16" t="s">
        <v>152</v>
      </c>
      <c r="L80" s="210"/>
      <c r="M80" s="179">
        <v>8733.7999999999993</v>
      </c>
      <c r="N80" s="179"/>
      <c r="O80" s="179"/>
      <c r="P80" s="176"/>
      <c r="Q80" s="176"/>
    </row>
    <row r="81" spans="1:17" ht="36" x14ac:dyDescent="0.25">
      <c r="A81" s="198" t="s">
        <v>25</v>
      </c>
      <c r="B81" s="198" t="s">
        <v>108</v>
      </c>
      <c r="C81" s="198" t="s">
        <v>54</v>
      </c>
      <c r="D81" s="198" t="s">
        <v>46</v>
      </c>
      <c r="E81" s="196" t="s">
        <v>153</v>
      </c>
      <c r="F81" s="211" t="s">
        <v>286</v>
      </c>
      <c r="G81" s="4" t="s">
        <v>16</v>
      </c>
      <c r="H81" s="12">
        <v>843</v>
      </c>
      <c r="I81" s="32">
        <v>10</v>
      </c>
      <c r="J81" s="199" t="s">
        <v>42</v>
      </c>
      <c r="K81" s="7">
        <v>3020708550</v>
      </c>
      <c r="L81" s="7">
        <v>321</v>
      </c>
      <c r="M81" s="182"/>
      <c r="N81" s="182"/>
      <c r="O81" s="179"/>
      <c r="P81" s="176"/>
      <c r="Q81" s="176"/>
    </row>
    <row r="82" spans="1:17" ht="24" x14ac:dyDescent="0.25">
      <c r="A82" s="256" t="s">
        <v>25</v>
      </c>
      <c r="B82" s="256" t="s">
        <v>108</v>
      </c>
      <c r="C82" s="256" t="s">
        <v>61</v>
      </c>
      <c r="D82" s="256"/>
      <c r="E82" s="258" t="s">
        <v>154</v>
      </c>
      <c r="F82" s="211"/>
      <c r="G82" s="196" t="s">
        <v>28</v>
      </c>
      <c r="H82" s="33" t="s">
        <v>155</v>
      </c>
      <c r="I82" s="8" t="s">
        <v>64</v>
      </c>
      <c r="J82" s="13" t="s">
        <v>29</v>
      </c>
      <c r="K82" s="7">
        <v>3020900000</v>
      </c>
      <c r="L82" s="210"/>
      <c r="M82" s="179">
        <f>M83+M84</f>
        <v>329298.00000000006</v>
      </c>
      <c r="N82" s="179">
        <f>N83+N84</f>
        <v>376236.10000000003</v>
      </c>
      <c r="O82" s="179">
        <f>O83+O84</f>
        <v>186391.50000000003</v>
      </c>
      <c r="P82" s="176">
        <f t="shared" si="25"/>
        <v>56.602682069128875</v>
      </c>
      <c r="Q82" s="176">
        <f t="shared" si="26"/>
        <v>49.541099325662799</v>
      </c>
    </row>
    <row r="83" spans="1:17" ht="36" x14ac:dyDescent="0.25">
      <c r="A83" s="257"/>
      <c r="B83" s="257"/>
      <c r="C83" s="257"/>
      <c r="D83" s="257"/>
      <c r="E83" s="259"/>
      <c r="F83" s="211" t="s">
        <v>286</v>
      </c>
      <c r="G83" s="196"/>
      <c r="H83" s="7">
        <v>843</v>
      </c>
      <c r="I83" s="8" t="s">
        <v>64</v>
      </c>
      <c r="J83" s="16" t="s">
        <v>29</v>
      </c>
      <c r="K83" s="7">
        <v>3020900000</v>
      </c>
      <c r="L83" s="7"/>
      <c r="M83" s="187">
        <f>M90</f>
        <v>7645.9</v>
      </c>
      <c r="N83" s="187">
        <f>N90</f>
        <v>9140.7000000000007</v>
      </c>
      <c r="O83" s="187">
        <f>O90</f>
        <v>3316.2</v>
      </c>
      <c r="P83" s="176">
        <f t="shared" si="25"/>
        <v>43.372264873984747</v>
      </c>
      <c r="Q83" s="176">
        <f t="shared" si="26"/>
        <v>36.279497193869169</v>
      </c>
    </row>
    <row r="84" spans="1:17" ht="132" x14ac:dyDescent="0.25">
      <c r="A84" s="14"/>
      <c r="B84" s="14"/>
      <c r="C84" s="14"/>
      <c r="D84" s="14"/>
      <c r="E84" s="260"/>
      <c r="F84" s="22" t="s">
        <v>23</v>
      </c>
      <c r="G84" s="211"/>
      <c r="H84" s="12">
        <v>845</v>
      </c>
      <c r="I84" s="16" t="s">
        <v>64</v>
      </c>
      <c r="J84" s="13" t="s">
        <v>29</v>
      </c>
      <c r="K84" s="7">
        <v>3020900000</v>
      </c>
      <c r="L84" s="210"/>
      <c r="M84" s="179">
        <f>M86+M87+M88+M89+M91+M92+M93</f>
        <v>321652.10000000003</v>
      </c>
      <c r="N84" s="179">
        <f>N86+N87+N88+N89+N91+N92+N93</f>
        <v>367095.4</v>
      </c>
      <c r="O84" s="179">
        <f>O86+O87+O88+O89+O91+O92+O93</f>
        <v>183075.30000000002</v>
      </c>
      <c r="P84" s="176">
        <f t="shared" si="25"/>
        <v>56.917178529224593</v>
      </c>
      <c r="Q84" s="176">
        <f t="shared" si="26"/>
        <v>49.871314105270727</v>
      </c>
    </row>
    <row r="85" spans="1:17" ht="84" x14ac:dyDescent="0.25">
      <c r="A85" s="198" t="s">
        <v>25</v>
      </c>
      <c r="B85" s="198" t="s">
        <v>108</v>
      </c>
      <c r="C85" s="198" t="s">
        <v>61</v>
      </c>
      <c r="D85" s="198" t="s">
        <v>31</v>
      </c>
      <c r="E85" s="21" t="s">
        <v>156</v>
      </c>
      <c r="F85" s="211" t="s">
        <v>286</v>
      </c>
      <c r="G85" s="196" t="s">
        <v>16</v>
      </c>
      <c r="H85" s="7">
        <v>843</v>
      </c>
      <c r="I85" s="34" t="s">
        <v>54</v>
      </c>
      <c r="J85" s="13" t="s">
        <v>37</v>
      </c>
      <c r="K85" s="7">
        <v>3020906770</v>
      </c>
      <c r="L85" s="35" t="s">
        <v>157</v>
      </c>
      <c r="M85" s="181"/>
      <c r="N85" s="181"/>
      <c r="O85" s="179"/>
      <c r="P85" s="176"/>
      <c r="Q85" s="176"/>
    </row>
    <row r="86" spans="1:17" ht="132" x14ac:dyDescent="0.25">
      <c r="A86" s="198" t="s">
        <v>25</v>
      </c>
      <c r="B86" s="198" t="s">
        <v>108</v>
      </c>
      <c r="C86" s="198" t="s">
        <v>61</v>
      </c>
      <c r="D86" s="198" t="s">
        <v>37</v>
      </c>
      <c r="E86" s="21" t="s">
        <v>158</v>
      </c>
      <c r="F86" s="9" t="s">
        <v>23</v>
      </c>
      <c r="G86" s="196" t="s">
        <v>16</v>
      </c>
      <c r="H86" s="12">
        <v>845</v>
      </c>
      <c r="I86" s="34" t="s">
        <v>64</v>
      </c>
      <c r="J86" s="13" t="s">
        <v>35</v>
      </c>
      <c r="K86" s="7">
        <v>3020902160</v>
      </c>
      <c r="L86" s="35">
        <v>323</v>
      </c>
      <c r="M86" s="182">
        <v>48.8</v>
      </c>
      <c r="N86" s="182">
        <v>54.2</v>
      </c>
      <c r="O86" s="179">
        <v>13</v>
      </c>
      <c r="P86" s="176">
        <f t="shared" si="25"/>
        <v>26.639344262295083</v>
      </c>
      <c r="Q86" s="176">
        <f t="shared" si="26"/>
        <v>23.985239852398522</v>
      </c>
    </row>
    <row r="87" spans="1:17" ht="132" x14ac:dyDescent="0.25">
      <c r="A87" s="11" t="s">
        <v>25</v>
      </c>
      <c r="B87" s="11" t="s">
        <v>108</v>
      </c>
      <c r="C87" s="11" t="s">
        <v>61</v>
      </c>
      <c r="D87" s="36" t="s">
        <v>35</v>
      </c>
      <c r="E87" s="37" t="s">
        <v>159</v>
      </c>
      <c r="F87" s="10" t="s">
        <v>23</v>
      </c>
      <c r="G87" s="196" t="s">
        <v>16</v>
      </c>
      <c r="H87" s="12">
        <v>845</v>
      </c>
      <c r="I87" s="8" t="s">
        <v>64</v>
      </c>
      <c r="J87" s="16" t="s">
        <v>35</v>
      </c>
      <c r="K87" s="38" t="s">
        <v>160</v>
      </c>
      <c r="L87" s="35">
        <v>321</v>
      </c>
      <c r="M87" s="182">
        <v>3750</v>
      </c>
      <c r="N87" s="182">
        <v>4166.7</v>
      </c>
      <c r="O87" s="179">
        <v>1900</v>
      </c>
      <c r="P87" s="176">
        <f t="shared" si="25"/>
        <v>50.666666666666664</v>
      </c>
      <c r="Q87" s="176">
        <f t="shared" si="26"/>
        <v>45.599635202918378</v>
      </c>
    </row>
    <row r="88" spans="1:17" ht="132" x14ac:dyDescent="0.25">
      <c r="A88" s="198" t="s">
        <v>25</v>
      </c>
      <c r="B88" s="198" t="s">
        <v>108</v>
      </c>
      <c r="C88" s="198" t="s">
        <v>61</v>
      </c>
      <c r="D88" s="198" t="s">
        <v>42</v>
      </c>
      <c r="E88" s="39" t="s">
        <v>161</v>
      </c>
      <c r="F88" s="22" t="s">
        <v>23</v>
      </c>
      <c r="G88" s="196" t="s">
        <v>16</v>
      </c>
      <c r="H88" s="12">
        <v>845</v>
      </c>
      <c r="I88" s="8" t="s">
        <v>64</v>
      </c>
      <c r="J88" s="16" t="s">
        <v>35</v>
      </c>
      <c r="K88" s="7">
        <v>3020904250</v>
      </c>
      <c r="L88" s="35">
        <v>321</v>
      </c>
      <c r="M88" s="182">
        <v>89901.2</v>
      </c>
      <c r="N88" s="182">
        <v>99890.2</v>
      </c>
      <c r="O88" s="179">
        <v>48319.8</v>
      </c>
      <c r="P88" s="176">
        <f t="shared" si="25"/>
        <v>53.747669664031186</v>
      </c>
      <c r="Q88" s="176">
        <f t="shared" si="26"/>
        <v>48.372913458977962</v>
      </c>
    </row>
    <row r="89" spans="1:17" ht="147" customHeight="1" x14ac:dyDescent="0.25">
      <c r="A89" s="198" t="s">
        <v>25</v>
      </c>
      <c r="B89" s="198" t="s">
        <v>108</v>
      </c>
      <c r="C89" s="198" t="s">
        <v>61</v>
      </c>
      <c r="D89" s="198" t="s">
        <v>46</v>
      </c>
      <c r="E89" s="39" t="s">
        <v>162</v>
      </c>
      <c r="F89" s="22" t="s">
        <v>23</v>
      </c>
      <c r="G89" s="196" t="s">
        <v>16</v>
      </c>
      <c r="H89" s="204">
        <v>845</v>
      </c>
      <c r="I89" s="40" t="s">
        <v>64</v>
      </c>
      <c r="J89" s="198" t="s">
        <v>35</v>
      </c>
      <c r="K89" s="41">
        <v>3020904260</v>
      </c>
      <c r="L89" s="42">
        <v>321</v>
      </c>
      <c r="M89" s="182">
        <v>226201.7</v>
      </c>
      <c r="N89" s="182">
        <f>251335.2+970.4</f>
        <v>252305.6</v>
      </c>
      <c r="O89" s="179">
        <v>126170.3</v>
      </c>
      <c r="P89" s="176">
        <f t="shared" si="25"/>
        <v>55.777785931759126</v>
      </c>
      <c r="Q89" s="176">
        <f t="shared" si="26"/>
        <v>50.006936033128078</v>
      </c>
    </row>
    <row r="90" spans="1:17" ht="142.5" customHeight="1" x14ac:dyDescent="0.25">
      <c r="A90" s="11" t="s">
        <v>25</v>
      </c>
      <c r="B90" s="11" t="s">
        <v>108</v>
      </c>
      <c r="C90" s="11" t="s">
        <v>61</v>
      </c>
      <c r="D90" s="43" t="s">
        <v>49</v>
      </c>
      <c r="E90" s="39" t="s">
        <v>163</v>
      </c>
      <c r="F90" s="211" t="s">
        <v>286</v>
      </c>
      <c r="G90" s="211" t="s">
        <v>16</v>
      </c>
      <c r="H90" s="7">
        <v>843</v>
      </c>
      <c r="I90" s="34" t="s">
        <v>64</v>
      </c>
      <c r="J90" s="13" t="s">
        <v>42</v>
      </c>
      <c r="K90" s="7">
        <v>3020905660</v>
      </c>
      <c r="L90" s="35">
        <v>530</v>
      </c>
      <c r="M90" s="183">
        <v>7645.9</v>
      </c>
      <c r="N90" s="183">
        <v>9140.7000000000007</v>
      </c>
      <c r="O90" s="179">
        <v>3316.2</v>
      </c>
      <c r="P90" s="176">
        <f t="shared" si="25"/>
        <v>43.372264873984747</v>
      </c>
      <c r="Q90" s="176">
        <f t="shared" si="26"/>
        <v>36.279497193869169</v>
      </c>
    </row>
    <row r="91" spans="1:17" ht="141.75" customHeight="1" x14ac:dyDescent="0.25">
      <c r="A91" s="14"/>
      <c r="B91" s="14"/>
      <c r="C91" s="14"/>
      <c r="D91" s="44"/>
      <c r="E91" s="45" t="s">
        <v>164</v>
      </c>
      <c r="F91" s="10" t="s">
        <v>23</v>
      </c>
      <c r="G91" s="211" t="s">
        <v>16</v>
      </c>
      <c r="H91" s="7">
        <v>845</v>
      </c>
      <c r="I91" s="34" t="s">
        <v>64</v>
      </c>
      <c r="J91" s="13" t="s">
        <v>35</v>
      </c>
      <c r="K91" s="7">
        <v>3020902130</v>
      </c>
      <c r="L91" s="35">
        <v>323</v>
      </c>
      <c r="M91" s="183">
        <v>1750.4</v>
      </c>
      <c r="N91" s="183">
        <v>1944.9</v>
      </c>
      <c r="O91" s="179">
        <v>109</v>
      </c>
      <c r="P91" s="176">
        <f t="shared" si="25"/>
        <v>6.2271480804387567</v>
      </c>
      <c r="Q91" s="176">
        <f t="shared" si="26"/>
        <v>5.604401254563216</v>
      </c>
    </row>
    <row r="92" spans="1:17" ht="139.5" customHeight="1" x14ac:dyDescent="0.25">
      <c r="A92" s="198" t="s">
        <v>25</v>
      </c>
      <c r="B92" s="198" t="s">
        <v>108</v>
      </c>
      <c r="C92" s="198" t="s">
        <v>61</v>
      </c>
      <c r="D92" s="198" t="s">
        <v>54</v>
      </c>
      <c r="E92" s="39" t="s">
        <v>165</v>
      </c>
      <c r="F92" s="22" t="s">
        <v>23</v>
      </c>
      <c r="G92" s="197" t="s">
        <v>16</v>
      </c>
      <c r="H92" s="46">
        <v>843</v>
      </c>
      <c r="I92" s="47" t="s">
        <v>64</v>
      </c>
      <c r="J92" s="200" t="s">
        <v>42</v>
      </c>
      <c r="K92" s="46">
        <v>3020906330</v>
      </c>
      <c r="L92" s="48">
        <v>530</v>
      </c>
      <c r="M92" s="182"/>
      <c r="N92" s="182">
        <v>8733.7999999999993</v>
      </c>
      <c r="O92" s="179">
        <v>6563.2</v>
      </c>
      <c r="P92" s="176"/>
      <c r="Q92" s="176">
        <f t="shared" si="26"/>
        <v>75.147129542696192</v>
      </c>
    </row>
    <row r="93" spans="1:17" ht="132" x14ac:dyDescent="0.25">
      <c r="A93" s="198" t="s">
        <v>25</v>
      </c>
      <c r="B93" s="198" t="s">
        <v>108</v>
      </c>
      <c r="C93" s="198" t="s">
        <v>61</v>
      </c>
      <c r="D93" s="198" t="s">
        <v>58</v>
      </c>
      <c r="E93" s="39" t="s">
        <v>166</v>
      </c>
      <c r="F93" s="22" t="s">
        <v>23</v>
      </c>
      <c r="G93" s="196" t="s">
        <v>17</v>
      </c>
      <c r="H93" s="7">
        <v>843</v>
      </c>
      <c r="I93" s="34" t="s">
        <v>64</v>
      </c>
      <c r="J93" s="13" t="s">
        <v>42</v>
      </c>
      <c r="K93" s="7">
        <v>3020952600</v>
      </c>
      <c r="L93" s="35">
        <v>530</v>
      </c>
      <c r="M93" s="181"/>
      <c r="N93" s="181"/>
      <c r="O93" s="179"/>
      <c r="P93" s="176"/>
      <c r="Q93" s="176"/>
    </row>
    <row r="94" spans="1:17" ht="24" x14ac:dyDescent="0.25">
      <c r="A94" s="207">
        <v>30</v>
      </c>
      <c r="B94" s="207">
        <v>2</v>
      </c>
      <c r="C94" s="207" t="s">
        <v>167</v>
      </c>
      <c r="D94" s="4"/>
      <c r="E94" s="197" t="s">
        <v>168</v>
      </c>
      <c r="F94" s="201"/>
      <c r="G94" s="31" t="s">
        <v>28</v>
      </c>
      <c r="H94" s="210"/>
      <c r="I94" s="35" t="s">
        <v>169</v>
      </c>
      <c r="J94" s="8" t="s">
        <v>29</v>
      </c>
      <c r="K94" s="7" t="s">
        <v>170</v>
      </c>
      <c r="L94" s="210"/>
      <c r="M94" s="179">
        <f>M95+M96+M97+M98+M99</f>
        <v>3351634.8</v>
      </c>
      <c r="N94" s="179">
        <f>N95+N96+N97+N98+N99</f>
        <v>3294188.8</v>
      </c>
      <c r="O94" s="179">
        <f>O95+O96+O97+O98+O99</f>
        <v>1654838.6934400001</v>
      </c>
      <c r="P94" s="176">
        <f t="shared" si="25"/>
        <v>49.374075404635377</v>
      </c>
      <c r="Q94" s="176">
        <f t="shared" si="26"/>
        <v>50.23508954435156</v>
      </c>
    </row>
    <row r="95" spans="1:17" ht="36" x14ac:dyDescent="0.25">
      <c r="A95" s="30"/>
      <c r="B95" s="30"/>
      <c r="C95" s="30"/>
      <c r="D95" s="30"/>
      <c r="E95" s="197"/>
      <c r="F95" s="211" t="s">
        <v>286</v>
      </c>
      <c r="G95" s="31"/>
      <c r="H95" s="7">
        <v>843</v>
      </c>
      <c r="I95" s="7">
        <v>10</v>
      </c>
      <c r="J95" s="8" t="s">
        <v>171</v>
      </c>
      <c r="K95" s="7" t="s">
        <v>170</v>
      </c>
      <c r="L95" s="7"/>
      <c r="M95" s="186">
        <f t="shared" ref="M95" si="27">M100</f>
        <v>2776476.6</v>
      </c>
      <c r="N95" s="186">
        <f t="shared" ref="N95:O95" si="28">N100</f>
        <v>2782275</v>
      </c>
      <c r="O95" s="186">
        <f t="shared" si="28"/>
        <v>1441882.6934400001</v>
      </c>
      <c r="P95" s="176">
        <f t="shared" si="25"/>
        <v>51.932103207352803</v>
      </c>
      <c r="Q95" s="176">
        <f t="shared" si="26"/>
        <v>51.823874111653232</v>
      </c>
    </row>
    <row r="96" spans="1:17" ht="132" x14ac:dyDescent="0.25">
      <c r="A96" s="28"/>
      <c r="B96" s="28"/>
      <c r="C96" s="28"/>
      <c r="D96" s="28"/>
      <c r="E96" s="197"/>
      <c r="F96" s="196" t="s">
        <v>19</v>
      </c>
      <c r="G96" s="31"/>
      <c r="H96" s="204">
        <v>833</v>
      </c>
      <c r="I96" s="17" t="s">
        <v>64</v>
      </c>
      <c r="J96" s="198" t="s">
        <v>42</v>
      </c>
      <c r="K96" s="7" t="s">
        <v>170</v>
      </c>
      <c r="L96" s="207"/>
      <c r="M96" s="179">
        <v>135579.5</v>
      </c>
      <c r="N96" s="179">
        <v>135579.5</v>
      </c>
      <c r="O96" s="179">
        <v>42888.9</v>
      </c>
      <c r="P96" s="176">
        <f t="shared" si="25"/>
        <v>31.633764691564728</v>
      </c>
      <c r="Q96" s="176">
        <f t="shared" si="26"/>
        <v>31.633764691564728</v>
      </c>
    </row>
    <row r="97" spans="1:17" ht="84" x14ac:dyDescent="0.25">
      <c r="A97" s="30"/>
      <c r="B97" s="30"/>
      <c r="C97" s="30"/>
      <c r="D97" s="30"/>
      <c r="E97" s="197"/>
      <c r="F97" s="6" t="s">
        <v>114</v>
      </c>
      <c r="G97" s="31"/>
      <c r="H97" s="7">
        <v>835</v>
      </c>
      <c r="I97" s="7">
        <v>10</v>
      </c>
      <c r="J97" s="8" t="s">
        <v>35</v>
      </c>
      <c r="K97" s="7" t="s">
        <v>172</v>
      </c>
      <c r="L97" s="7"/>
      <c r="M97" s="186">
        <v>6250</v>
      </c>
      <c r="N97" s="186">
        <v>6250</v>
      </c>
      <c r="O97" s="179">
        <v>2734.6</v>
      </c>
      <c r="P97" s="176">
        <f t="shared" si="25"/>
        <v>43.753599999999999</v>
      </c>
      <c r="Q97" s="176">
        <f t="shared" si="26"/>
        <v>43.753599999999999</v>
      </c>
    </row>
    <row r="98" spans="1:17" ht="60" x14ac:dyDescent="0.25">
      <c r="A98" s="30"/>
      <c r="B98" s="30"/>
      <c r="C98" s="30"/>
      <c r="D98" s="30"/>
      <c r="E98" s="197"/>
      <c r="F98" s="6" t="s">
        <v>21</v>
      </c>
      <c r="G98" s="31"/>
      <c r="H98" s="7">
        <v>874</v>
      </c>
      <c r="I98" s="7">
        <v>10</v>
      </c>
      <c r="J98" s="8" t="s">
        <v>42</v>
      </c>
      <c r="K98" s="7" t="s">
        <v>172</v>
      </c>
      <c r="L98" s="7"/>
      <c r="M98" s="186">
        <v>316221.8</v>
      </c>
      <c r="N98" s="186">
        <v>252977.4</v>
      </c>
      <c r="O98" s="179">
        <v>108779.1</v>
      </c>
      <c r="P98" s="176">
        <f t="shared" si="25"/>
        <v>34.399620772508413</v>
      </c>
      <c r="Q98" s="176">
        <f t="shared" si="26"/>
        <v>42.999532764586881</v>
      </c>
    </row>
    <row r="99" spans="1:17" ht="84" x14ac:dyDescent="0.25">
      <c r="A99" s="5"/>
      <c r="B99" s="5"/>
      <c r="C99" s="5"/>
      <c r="D99" s="5"/>
      <c r="E99" s="201"/>
      <c r="F99" s="9" t="s">
        <v>22</v>
      </c>
      <c r="G99" s="31"/>
      <c r="H99" s="7">
        <v>807</v>
      </c>
      <c r="I99" s="34" t="s">
        <v>42</v>
      </c>
      <c r="J99" s="8" t="s">
        <v>58</v>
      </c>
      <c r="K99" s="7" t="s">
        <v>172</v>
      </c>
      <c r="L99" s="7"/>
      <c r="M99" s="186">
        <v>117106.9</v>
      </c>
      <c r="N99" s="186">
        <v>117106.9</v>
      </c>
      <c r="O99" s="179">
        <v>58553.4</v>
      </c>
      <c r="P99" s="176">
        <f t="shared" si="25"/>
        <v>49.999957303967577</v>
      </c>
      <c r="Q99" s="176">
        <f t="shared" si="26"/>
        <v>49.999957303967577</v>
      </c>
    </row>
    <row r="100" spans="1:17" ht="72" x14ac:dyDescent="0.25">
      <c r="A100" s="252">
        <v>30</v>
      </c>
      <c r="B100" s="252">
        <v>2</v>
      </c>
      <c r="C100" s="252" t="s">
        <v>167</v>
      </c>
      <c r="D100" s="252">
        <v>1</v>
      </c>
      <c r="E100" s="201" t="s">
        <v>173</v>
      </c>
      <c r="F100" s="211" t="s">
        <v>286</v>
      </c>
      <c r="G100" s="211"/>
      <c r="H100" s="7">
        <v>843</v>
      </c>
      <c r="I100" s="7">
        <v>10</v>
      </c>
      <c r="J100" s="8" t="s">
        <v>174</v>
      </c>
      <c r="K100" s="7" t="s">
        <v>170</v>
      </c>
      <c r="L100" s="35" t="s">
        <v>175</v>
      </c>
      <c r="M100" s="179">
        <f>M101+M102+M104+M105+M106+M107+M108</f>
        <v>2776476.6</v>
      </c>
      <c r="N100" s="179">
        <f>N101+N102+N104+N105+N106+N107+N108</f>
        <v>2782275</v>
      </c>
      <c r="O100" s="179">
        <f>O101+O102+O104+O105+O106+O107+O108</f>
        <v>1441882.6934400001</v>
      </c>
      <c r="P100" s="176">
        <f t="shared" si="25"/>
        <v>51.932103207352803</v>
      </c>
      <c r="Q100" s="176">
        <f t="shared" si="26"/>
        <v>51.823874111653232</v>
      </c>
    </row>
    <row r="101" spans="1:17" s="54" customFormat="1" ht="60" x14ac:dyDescent="0.25">
      <c r="A101" s="253"/>
      <c r="B101" s="253"/>
      <c r="C101" s="253"/>
      <c r="D101" s="261"/>
      <c r="E101" s="49" t="s">
        <v>176</v>
      </c>
      <c r="F101" s="50"/>
      <c r="G101" s="50" t="s">
        <v>16</v>
      </c>
      <c r="H101" s="51">
        <v>843</v>
      </c>
      <c r="I101" s="51">
        <v>10</v>
      </c>
      <c r="J101" s="52" t="s">
        <v>35</v>
      </c>
      <c r="K101" s="51" t="s">
        <v>177</v>
      </c>
      <c r="L101" s="53" t="s">
        <v>178</v>
      </c>
      <c r="M101" s="182"/>
      <c r="N101" s="182">
        <v>850.6</v>
      </c>
      <c r="O101" s="188">
        <v>0</v>
      </c>
      <c r="P101" s="176"/>
      <c r="Q101" s="176">
        <f t="shared" si="26"/>
        <v>0</v>
      </c>
    </row>
    <row r="102" spans="1:17" s="54" customFormat="1" ht="48" x14ac:dyDescent="0.25">
      <c r="A102" s="253"/>
      <c r="B102" s="253"/>
      <c r="C102" s="253"/>
      <c r="D102" s="261"/>
      <c r="E102" s="49" t="s">
        <v>179</v>
      </c>
      <c r="F102" s="50"/>
      <c r="G102" s="50" t="s">
        <v>17</v>
      </c>
      <c r="H102" s="51">
        <v>843</v>
      </c>
      <c r="I102" s="51">
        <v>10</v>
      </c>
      <c r="J102" s="52" t="s">
        <v>35</v>
      </c>
      <c r="K102" s="51" t="s">
        <v>180</v>
      </c>
      <c r="L102" s="53" t="s">
        <v>181</v>
      </c>
      <c r="M102" s="179">
        <v>1489517.1</v>
      </c>
      <c r="N102" s="179">
        <v>1489517.1</v>
      </c>
      <c r="O102" s="188">
        <v>720289.82505999994</v>
      </c>
      <c r="P102" s="176">
        <f t="shared" si="25"/>
        <v>48.357271296851842</v>
      </c>
      <c r="Q102" s="176">
        <f t="shared" si="26"/>
        <v>48.357271296851842</v>
      </c>
    </row>
    <row r="103" spans="1:17" s="54" customFormat="1" ht="72" x14ac:dyDescent="0.25">
      <c r="A103" s="253"/>
      <c r="B103" s="253"/>
      <c r="C103" s="253"/>
      <c r="D103" s="261"/>
      <c r="E103" s="49" t="s">
        <v>182</v>
      </c>
      <c r="F103" s="263"/>
      <c r="G103" s="50" t="s">
        <v>28</v>
      </c>
      <c r="H103" s="51">
        <v>843</v>
      </c>
      <c r="I103" s="51">
        <v>10</v>
      </c>
      <c r="J103" s="52" t="s">
        <v>35</v>
      </c>
      <c r="K103" s="51" t="s">
        <v>170</v>
      </c>
      <c r="L103" s="53"/>
      <c r="M103" s="188">
        <f>M104+M105</f>
        <v>20000</v>
      </c>
      <c r="N103" s="188">
        <f>N104+N105</f>
        <v>20000</v>
      </c>
      <c r="O103" s="188">
        <f>O104+O105</f>
        <v>0</v>
      </c>
      <c r="P103" s="176">
        <f t="shared" si="25"/>
        <v>0</v>
      </c>
      <c r="Q103" s="176">
        <f t="shared" si="26"/>
        <v>0</v>
      </c>
    </row>
    <row r="104" spans="1:17" s="54" customFormat="1" ht="84" x14ac:dyDescent="0.25">
      <c r="A104" s="253"/>
      <c r="B104" s="253"/>
      <c r="C104" s="253"/>
      <c r="D104" s="261"/>
      <c r="E104" s="50" t="s">
        <v>183</v>
      </c>
      <c r="F104" s="264"/>
      <c r="G104" s="50" t="s">
        <v>16</v>
      </c>
      <c r="H104" s="51">
        <v>843</v>
      </c>
      <c r="I104" s="51">
        <v>10</v>
      </c>
      <c r="J104" s="52" t="s">
        <v>42</v>
      </c>
      <c r="K104" s="51" t="s">
        <v>184</v>
      </c>
      <c r="L104" s="51" t="s">
        <v>185</v>
      </c>
      <c r="M104" s="182"/>
      <c r="N104" s="182"/>
      <c r="O104" s="188"/>
      <c r="P104" s="176"/>
      <c r="Q104" s="176"/>
    </row>
    <row r="105" spans="1:17" s="54" customFormat="1" ht="72" x14ac:dyDescent="0.25">
      <c r="A105" s="253"/>
      <c r="B105" s="253"/>
      <c r="C105" s="253"/>
      <c r="D105" s="261"/>
      <c r="E105" s="50" t="s">
        <v>186</v>
      </c>
      <c r="F105" s="265"/>
      <c r="G105" s="50" t="s">
        <v>16</v>
      </c>
      <c r="H105" s="51">
        <v>843</v>
      </c>
      <c r="I105" s="51">
        <v>10</v>
      </c>
      <c r="J105" s="52" t="s">
        <v>42</v>
      </c>
      <c r="K105" s="51" t="s">
        <v>187</v>
      </c>
      <c r="L105" s="51" t="s">
        <v>185</v>
      </c>
      <c r="M105" s="183">
        <v>20000</v>
      </c>
      <c r="N105" s="183">
        <v>20000</v>
      </c>
      <c r="O105" s="188">
        <v>0</v>
      </c>
      <c r="P105" s="176">
        <f t="shared" si="25"/>
        <v>0</v>
      </c>
      <c r="Q105" s="176">
        <f t="shared" si="26"/>
        <v>0</v>
      </c>
    </row>
    <row r="106" spans="1:17" s="54" customFormat="1" ht="36" x14ac:dyDescent="0.25">
      <c r="A106" s="253"/>
      <c r="B106" s="253"/>
      <c r="C106" s="253"/>
      <c r="D106" s="261"/>
      <c r="E106" s="50" t="s">
        <v>148</v>
      </c>
      <c r="F106" s="50"/>
      <c r="G106" s="50" t="s">
        <v>16</v>
      </c>
      <c r="H106" s="51">
        <v>843</v>
      </c>
      <c r="I106" s="51">
        <v>10</v>
      </c>
      <c r="J106" s="52" t="s">
        <v>35</v>
      </c>
      <c r="K106" s="55" t="s">
        <v>188</v>
      </c>
      <c r="L106" s="53" t="s">
        <v>189</v>
      </c>
      <c r="M106" s="183">
        <v>13000</v>
      </c>
      <c r="N106" s="183">
        <v>13000</v>
      </c>
      <c r="O106" s="188">
        <v>3700</v>
      </c>
      <c r="P106" s="176">
        <f t="shared" si="25"/>
        <v>28.46153846153846</v>
      </c>
      <c r="Q106" s="176">
        <f t="shared" si="26"/>
        <v>28.46153846153846</v>
      </c>
    </row>
    <row r="107" spans="1:17" s="54" customFormat="1" ht="84" x14ac:dyDescent="0.25">
      <c r="A107" s="253"/>
      <c r="B107" s="253"/>
      <c r="C107" s="253"/>
      <c r="D107" s="261"/>
      <c r="E107" s="56" t="s">
        <v>190</v>
      </c>
      <c r="F107" s="50"/>
      <c r="G107" s="50" t="s">
        <v>16</v>
      </c>
      <c r="H107" s="51">
        <v>843</v>
      </c>
      <c r="I107" s="51">
        <v>10</v>
      </c>
      <c r="J107" s="52" t="s">
        <v>42</v>
      </c>
      <c r="K107" s="55" t="s">
        <v>191</v>
      </c>
      <c r="L107" s="53">
        <v>313</v>
      </c>
      <c r="M107" s="182"/>
      <c r="N107" s="182">
        <v>16622.400000000001</v>
      </c>
      <c r="O107" s="188">
        <v>0</v>
      </c>
      <c r="P107" s="176"/>
      <c r="Q107" s="176">
        <f t="shared" si="26"/>
        <v>0</v>
      </c>
    </row>
    <row r="108" spans="1:17" s="54" customFormat="1" ht="60" x14ac:dyDescent="0.25">
      <c r="A108" s="254"/>
      <c r="B108" s="254"/>
      <c r="C108" s="254"/>
      <c r="D108" s="262"/>
      <c r="E108" s="56" t="s">
        <v>192</v>
      </c>
      <c r="F108" s="50"/>
      <c r="G108" s="57" t="s">
        <v>193</v>
      </c>
      <c r="H108" s="51">
        <v>843</v>
      </c>
      <c r="I108" s="51">
        <v>10</v>
      </c>
      <c r="J108" s="52" t="s">
        <v>35</v>
      </c>
      <c r="K108" s="51" t="s">
        <v>194</v>
      </c>
      <c r="L108" s="53" t="s">
        <v>178</v>
      </c>
      <c r="M108" s="183">
        <f>1015707.19+238252.31</f>
        <v>1253959.5</v>
      </c>
      <c r="N108" s="183">
        <f>1006250.8+236034.1</f>
        <v>1242284.9000000001</v>
      </c>
      <c r="O108" s="188">
        <v>717892.86838</v>
      </c>
      <c r="P108" s="176">
        <f t="shared" si="25"/>
        <v>57.250084103992201</v>
      </c>
      <c r="Q108" s="176">
        <f t="shared" si="26"/>
        <v>57.788102260600596</v>
      </c>
    </row>
    <row r="109" spans="1:17" ht="72" x14ac:dyDescent="0.25">
      <c r="A109" s="210">
        <v>30</v>
      </c>
      <c r="B109" s="210">
        <v>2</v>
      </c>
      <c r="C109" s="210" t="s">
        <v>195</v>
      </c>
      <c r="D109" s="210"/>
      <c r="E109" s="211" t="s">
        <v>196</v>
      </c>
      <c r="F109" s="31" t="s">
        <v>18</v>
      </c>
      <c r="G109" s="211"/>
      <c r="H109" s="210">
        <v>855</v>
      </c>
      <c r="I109" s="16" t="s">
        <v>61</v>
      </c>
      <c r="J109" s="16" t="s">
        <v>61</v>
      </c>
      <c r="K109" s="210" t="s">
        <v>197</v>
      </c>
      <c r="L109" s="210"/>
      <c r="M109" s="179">
        <f t="shared" ref="M109:O110" si="29">M110</f>
        <v>401.6</v>
      </c>
      <c r="N109" s="179">
        <f t="shared" si="29"/>
        <v>401.6</v>
      </c>
      <c r="O109" s="179">
        <f t="shared" si="29"/>
        <v>401.6</v>
      </c>
      <c r="P109" s="176">
        <f t="shared" si="25"/>
        <v>100</v>
      </c>
      <c r="Q109" s="176">
        <f t="shared" si="26"/>
        <v>100</v>
      </c>
    </row>
    <row r="110" spans="1:17" ht="96" x14ac:dyDescent="0.25">
      <c r="A110" s="247">
        <v>30</v>
      </c>
      <c r="B110" s="247">
        <v>2</v>
      </c>
      <c r="C110" s="247" t="s">
        <v>195</v>
      </c>
      <c r="D110" s="247">
        <v>1</v>
      </c>
      <c r="E110" s="211" t="s">
        <v>198</v>
      </c>
      <c r="F110" s="251" t="s">
        <v>18</v>
      </c>
      <c r="G110" s="211"/>
      <c r="H110" s="210">
        <v>855</v>
      </c>
      <c r="I110" s="16" t="s">
        <v>61</v>
      </c>
      <c r="J110" s="16" t="s">
        <v>61</v>
      </c>
      <c r="K110" s="210" t="s">
        <v>197</v>
      </c>
      <c r="L110" s="210">
        <v>240</v>
      </c>
      <c r="M110" s="179">
        <f t="shared" si="29"/>
        <v>401.6</v>
      </c>
      <c r="N110" s="179">
        <f t="shared" si="29"/>
        <v>401.6</v>
      </c>
      <c r="O110" s="179">
        <f t="shared" si="29"/>
        <v>401.6</v>
      </c>
      <c r="P110" s="176">
        <f t="shared" si="25"/>
        <v>100</v>
      </c>
      <c r="Q110" s="176">
        <f t="shared" si="26"/>
        <v>100</v>
      </c>
    </row>
    <row r="111" spans="1:17" s="54" customFormat="1" ht="48" x14ac:dyDescent="0.25">
      <c r="A111" s="247"/>
      <c r="B111" s="247"/>
      <c r="C111" s="247"/>
      <c r="D111" s="247"/>
      <c r="E111" s="50" t="s">
        <v>199</v>
      </c>
      <c r="F111" s="251"/>
      <c r="G111" s="50" t="s">
        <v>17</v>
      </c>
      <c r="H111" s="58">
        <v>855</v>
      </c>
      <c r="I111" s="59" t="s">
        <v>61</v>
      </c>
      <c r="J111" s="59" t="s">
        <v>61</v>
      </c>
      <c r="K111" s="58" t="s">
        <v>197</v>
      </c>
      <c r="L111" s="58">
        <v>240</v>
      </c>
      <c r="M111" s="179">
        <v>401.6</v>
      </c>
      <c r="N111" s="179">
        <v>401.6</v>
      </c>
      <c r="O111" s="188">
        <v>401.6</v>
      </c>
      <c r="P111" s="176">
        <f t="shared" si="25"/>
        <v>100</v>
      </c>
      <c r="Q111" s="176">
        <f t="shared" si="26"/>
        <v>100</v>
      </c>
    </row>
    <row r="112" spans="1:17" s="54" customFormat="1" x14ac:dyDescent="0.25">
      <c r="A112" s="252">
        <v>30</v>
      </c>
      <c r="B112" s="252">
        <v>3</v>
      </c>
      <c r="C112" s="252"/>
      <c r="D112" s="252"/>
      <c r="E112" s="252" t="s">
        <v>200</v>
      </c>
      <c r="F112" s="249" t="s">
        <v>286</v>
      </c>
      <c r="G112" s="211" t="s">
        <v>28</v>
      </c>
      <c r="H112" s="210">
        <v>843</v>
      </c>
      <c r="I112" s="210">
        <v>10</v>
      </c>
      <c r="J112" s="16" t="s">
        <v>29</v>
      </c>
      <c r="K112" s="16" t="s">
        <v>201</v>
      </c>
      <c r="L112" s="58"/>
      <c r="M112" s="179">
        <f>M116+M118+M122+M124+M126+M128+M131+M133+M135+M136</f>
        <v>2341446.5</v>
      </c>
      <c r="N112" s="179">
        <f>N113+N114</f>
        <v>2342702.1999999997</v>
      </c>
      <c r="O112" s="179">
        <f>O113+O114</f>
        <v>1573378.1584899998</v>
      </c>
      <c r="P112" s="176">
        <f t="shared" si="25"/>
        <v>67.196844279380286</v>
      </c>
      <c r="Q112" s="176">
        <f t="shared" si="26"/>
        <v>67.160826437521592</v>
      </c>
    </row>
    <row r="113" spans="1:17" ht="36" x14ac:dyDescent="0.25">
      <c r="A113" s="253"/>
      <c r="B113" s="253"/>
      <c r="C113" s="253"/>
      <c r="D113" s="253"/>
      <c r="E113" s="253"/>
      <c r="F113" s="255"/>
      <c r="G113" s="211" t="s">
        <v>16</v>
      </c>
      <c r="H113" s="210"/>
      <c r="I113" s="210"/>
      <c r="J113" s="16"/>
      <c r="K113" s="16"/>
      <c r="L113" s="210"/>
      <c r="M113" s="179">
        <f>M116+M118+M122+M124+M126+M128+M135+M136-70066.5</f>
        <v>2271380</v>
      </c>
      <c r="N113" s="179">
        <f>N116+N118+N122+N124+N126+N128+N133+N135+N136-70066.5</f>
        <v>2272635.6999999997</v>
      </c>
      <c r="O113" s="179">
        <f>O116+O118+O122+O124+O126+O128+O133+O135+O136-25836.6</f>
        <v>1547541.5584899997</v>
      </c>
      <c r="P113" s="176">
        <f t="shared" si="25"/>
        <v>68.132217352006265</v>
      </c>
      <c r="Q113" s="176">
        <f t="shared" si="26"/>
        <v>68.094572240064693</v>
      </c>
    </row>
    <row r="114" spans="1:17" ht="24" x14ac:dyDescent="0.25">
      <c r="A114" s="253"/>
      <c r="B114" s="253"/>
      <c r="C114" s="253"/>
      <c r="D114" s="253"/>
      <c r="E114" s="253"/>
      <c r="F114" s="250"/>
      <c r="G114" s="211" t="s">
        <v>17</v>
      </c>
      <c r="H114" s="210"/>
      <c r="I114" s="210"/>
      <c r="J114" s="16"/>
      <c r="K114" s="16"/>
      <c r="L114" s="210"/>
      <c r="M114" s="179">
        <v>70066.5</v>
      </c>
      <c r="N114" s="179">
        <v>70066.5</v>
      </c>
      <c r="O114" s="179">
        <f>O138-799.1</f>
        <v>25836.6</v>
      </c>
      <c r="P114" s="176">
        <f t="shared" si="25"/>
        <v>36.874397893429816</v>
      </c>
      <c r="Q114" s="176">
        <f t="shared" si="26"/>
        <v>36.874397893429816</v>
      </c>
    </row>
    <row r="115" spans="1:17" ht="60" x14ac:dyDescent="0.25">
      <c r="A115" s="254"/>
      <c r="B115" s="254"/>
      <c r="C115" s="254"/>
      <c r="D115" s="254"/>
      <c r="E115" s="254"/>
      <c r="F115" s="10" t="s">
        <v>24</v>
      </c>
      <c r="G115" s="6"/>
      <c r="H115" s="7"/>
      <c r="I115" s="7"/>
      <c r="J115" s="8"/>
      <c r="K115" s="7"/>
      <c r="L115" s="7"/>
      <c r="M115" s="180"/>
      <c r="N115" s="180"/>
      <c r="O115" s="180"/>
      <c r="P115" s="176"/>
      <c r="Q115" s="176"/>
    </row>
    <row r="116" spans="1:17" ht="36" x14ac:dyDescent="0.25">
      <c r="A116" s="13" t="s">
        <v>25</v>
      </c>
      <c r="B116" s="13" t="s">
        <v>202</v>
      </c>
      <c r="C116" s="13" t="s">
        <v>46</v>
      </c>
      <c r="D116" s="13"/>
      <c r="E116" s="211" t="s">
        <v>203</v>
      </c>
      <c r="F116" s="249" t="s">
        <v>286</v>
      </c>
      <c r="G116" s="211"/>
      <c r="H116" s="12">
        <v>843</v>
      </c>
      <c r="I116" s="16" t="s">
        <v>64</v>
      </c>
      <c r="J116" s="13" t="s">
        <v>37</v>
      </c>
      <c r="K116" s="16" t="s">
        <v>204</v>
      </c>
      <c r="L116" s="210"/>
      <c r="M116" s="179">
        <f t="shared" ref="M116:O116" si="30">M117</f>
        <v>1562.1</v>
      </c>
      <c r="N116" s="179">
        <f t="shared" si="30"/>
        <v>1735.7</v>
      </c>
      <c r="O116" s="179">
        <f t="shared" si="30"/>
        <v>778.1534200000001</v>
      </c>
      <c r="P116" s="176">
        <f t="shared" si="25"/>
        <v>49.81457141028104</v>
      </c>
      <c r="Q116" s="176">
        <f t="shared" si="26"/>
        <v>44.832253269574245</v>
      </c>
    </row>
    <row r="117" spans="1:17" ht="84" x14ac:dyDescent="0.25">
      <c r="A117" s="13" t="s">
        <v>25</v>
      </c>
      <c r="B117" s="13" t="s">
        <v>202</v>
      </c>
      <c r="C117" s="13" t="s">
        <v>46</v>
      </c>
      <c r="D117" s="13" t="s">
        <v>37</v>
      </c>
      <c r="E117" s="211" t="s">
        <v>205</v>
      </c>
      <c r="F117" s="250"/>
      <c r="G117" s="211" t="s">
        <v>16</v>
      </c>
      <c r="H117" s="12">
        <v>843</v>
      </c>
      <c r="I117" s="16" t="s">
        <v>64</v>
      </c>
      <c r="J117" s="13" t="s">
        <v>37</v>
      </c>
      <c r="K117" s="16" t="s">
        <v>206</v>
      </c>
      <c r="L117" s="210" t="s">
        <v>207</v>
      </c>
      <c r="M117" s="183">
        <v>1562.1</v>
      </c>
      <c r="N117" s="183">
        <v>1735.7</v>
      </c>
      <c r="O117" s="179">
        <v>778.1534200000001</v>
      </c>
      <c r="P117" s="176">
        <f t="shared" si="25"/>
        <v>49.81457141028104</v>
      </c>
      <c r="Q117" s="176">
        <f t="shared" si="26"/>
        <v>44.832253269574245</v>
      </c>
    </row>
    <row r="118" spans="1:17" ht="48" x14ac:dyDescent="0.25">
      <c r="A118" s="13" t="s">
        <v>25</v>
      </c>
      <c r="B118" s="198" t="s">
        <v>202</v>
      </c>
      <c r="C118" s="198" t="s">
        <v>49</v>
      </c>
      <c r="D118" s="198"/>
      <c r="E118" s="60" t="s">
        <v>208</v>
      </c>
      <c r="F118" s="211" t="s">
        <v>286</v>
      </c>
      <c r="G118" s="211"/>
      <c r="H118" s="12">
        <v>843</v>
      </c>
      <c r="I118" s="16" t="s">
        <v>64</v>
      </c>
      <c r="J118" s="13" t="s">
        <v>37</v>
      </c>
      <c r="K118" s="17" t="s">
        <v>209</v>
      </c>
      <c r="L118" s="210"/>
      <c r="M118" s="187">
        <f>M120+M121</f>
        <v>1757.5</v>
      </c>
      <c r="N118" s="187">
        <f>N120+N121</f>
        <v>1757.5</v>
      </c>
      <c r="O118" s="187">
        <f>O120+O121</f>
        <v>57.957620000000006</v>
      </c>
      <c r="P118" s="176">
        <f t="shared" si="25"/>
        <v>3.2977308677098156</v>
      </c>
      <c r="Q118" s="176">
        <f t="shared" si="26"/>
        <v>3.2977308677098156</v>
      </c>
    </row>
    <row r="119" spans="1:17" ht="36" x14ac:dyDescent="0.25">
      <c r="A119" s="13" t="s">
        <v>25</v>
      </c>
      <c r="B119" s="198" t="s">
        <v>202</v>
      </c>
      <c r="C119" s="198" t="s">
        <v>49</v>
      </c>
      <c r="D119" s="61" t="s">
        <v>31</v>
      </c>
      <c r="E119" s="211" t="s">
        <v>210</v>
      </c>
      <c r="F119" s="4" t="s">
        <v>286</v>
      </c>
      <c r="G119" s="211" t="s">
        <v>96</v>
      </c>
      <c r="H119" s="12">
        <v>843</v>
      </c>
      <c r="I119" s="16" t="s">
        <v>64</v>
      </c>
      <c r="J119" s="13" t="s">
        <v>37</v>
      </c>
      <c r="K119" s="62" t="s">
        <v>211</v>
      </c>
      <c r="L119" s="210">
        <v>622</v>
      </c>
      <c r="M119" s="187"/>
      <c r="N119" s="187"/>
      <c r="O119" s="179"/>
      <c r="P119" s="176"/>
      <c r="Q119" s="176"/>
    </row>
    <row r="120" spans="1:17" ht="48" x14ac:dyDescent="0.25">
      <c r="A120" s="13" t="s">
        <v>25</v>
      </c>
      <c r="B120" s="198" t="s">
        <v>202</v>
      </c>
      <c r="C120" s="198" t="s">
        <v>49</v>
      </c>
      <c r="D120" s="61" t="s">
        <v>37</v>
      </c>
      <c r="E120" s="60" t="s">
        <v>212</v>
      </c>
      <c r="F120" s="4" t="s">
        <v>286</v>
      </c>
      <c r="G120" s="211" t="s">
        <v>16</v>
      </c>
      <c r="H120" s="12">
        <v>843</v>
      </c>
      <c r="I120" s="16" t="s">
        <v>64</v>
      </c>
      <c r="J120" s="13" t="s">
        <v>49</v>
      </c>
      <c r="K120" s="62" t="s">
        <v>213</v>
      </c>
      <c r="L120" s="210">
        <v>244</v>
      </c>
      <c r="M120" s="181"/>
      <c r="N120" s="181"/>
      <c r="O120" s="179"/>
      <c r="P120" s="176"/>
      <c r="Q120" s="176"/>
    </row>
    <row r="121" spans="1:17" ht="36" x14ac:dyDescent="0.25">
      <c r="A121" s="13" t="s">
        <v>25</v>
      </c>
      <c r="B121" s="198" t="s">
        <v>202</v>
      </c>
      <c r="C121" s="198" t="s">
        <v>49</v>
      </c>
      <c r="D121" s="61" t="s">
        <v>35</v>
      </c>
      <c r="E121" s="60" t="s">
        <v>214</v>
      </c>
      <c r="F121" s="4" t="s">
        <v>286</v>
      </c>
      <c r="G121" s="211" t="s">
        <v>16</v>
      </c>
      <c r="H121" s="12">
        <v>843</v>
      </c>
      <c r="I121" s="16" t="s">
        <v>64</v>
      </c>
      <c r="J121" s="13" t="s">
        <v>49</v>
      </c>
      <c r="K121" s="62" t="s">
        <v>215</v>
      </c>
      <c r="L121" s="16" t="s">
        <v>216</v>
      </c>
      <c r="M121" s="182">
        <v>1757.5</v>
      </c>
      <c r="N121" s="182">
        <v>1757.5</v>
      </c>
      <c r="O121" s="179">
        <v>57.957620000000006</v>
      </c>
      <c r="P121" s="176">
        <f t="shared" si="25"/>
        <v>3.2977308677098156</v>
      </c>
      <c r="Q121" s="176">
        <f t="shared" si="26"/>
        <v>3.2977308677098156</v>
      </c>
    </row>
    <row r="122" spans="1:17" ht="48" x14ac:dyDescent="0.25">
      <c r="A122" s="256" t="s">
        <v>25</v>
      </c>
      <c r="B122" s="256" t="s">
        <v>202</v>
      </c>
      <c r="C122" s="256" t="s">
        <v>54</v>
      </c>
      <c r="D122" s="256"/>
      <c r="E122" s="249" t="s">
        <v>217</v>
      </c>
      <c r="F122" s="196" t="s">
        <v>286</v>
      </c>
      <c r="G122" s="196" t="s">
        <v>16</v>
      </c>
      <c r="H122" s="204">
        <v>843</v>
      </c>
      <c r="I122" s="17" t="s">
        <v>64</v>
      </c>
      <c r="J122" s="198" t="s">
        <v>35</v>
      </c>
      <c r="K122" s="17" t="s">
        <v>218</v>
      </c>
      <c r="L122" s="207" t="s">
        <v>219</v>
      </c>
      <c r="M122" s="182">
        <v>1088.5</v>
      </c>
      <c r="N122" s="182">
        <v>1088.5</v>
      </c>
      <c r="O122" s="179">
        <v>804.20501999999999</v>
      </c>
      <c r="P122" s="176">
        <f t="shared" si="25"/>
        <v>73.881949471750119</v>
      </c>
      <c r="Q122" s="176">
        <f t="shared" si="26"/>
        <v>73.881949471750119</v>
      </c>
    </row>
    <row r="123" spans="1:17" ht="60" x14ac:dyDescent="0.25">
      <c r="A123" s="266"/>
      <c r="B123" s="266"/>
      <c r="C123" s="266"/>
      <c r="D123" s="266"/>
      <c r="E123" s="250"/>
      <c r="F123" s="10" t="s">
        <v>24</v>
      </c>
      <c r="G123" s="196"/>
      <c r="H123" s="204"/>
      <c r="I123" s="17"/>
      <c r="J123" s="198"/>
      <c r="K123" s="17"/>
      <c r="L123" s="207"/>
      <c r="M123" s="182"/>
      <c r="N123" s="182"/>
      <c r="O123" s="179"/>
      <c r="P123" s="176"/>
      <c r="Q123" s="176"/>
    </row>
    <row r="124" spans="1:17" s="54" customFormat="1" ht="60" x14ac:dyDescent="0.25">
      <c r="A124" s="63" t="s">
        <v>25</v>
      </c>
      <c r="B124" s="63" t="s">
        <v>202</v>
      </c>
      <c r="C124" s="13" t="s">
        <v>61</v>
      </c>
      <c r="D124" s="13"/>
      <c r="E124" s="60" t="s">
        <v>220</v>
      </c>
      <c r="F124" s="249" t="s">
        <v>287</v>
      </c>
      <c r="G124" s="211"/>
      <c r="H124" s="12">
        <v>842</v>
      </c>
      <c r="I124" s="16" t="s">
        <v>64</v>
      </c>
      <c r="J124" s="13" t="s">
        <v>49</v>
      </c>
      <c r="K124" s="16" t="s">
        <v>221</v>
      </c>
      <c r="L124" s="210"/>
      <c r="M124" s="179">
        <f t="shared" ref="M124:O124" si="31">M125</f>
        <v>2759.1</v>
      </c>
      <c r="N124" s="179">
        <f t="shared" si="31"/>
        <v>2759.1</v>
      </c>
      <c r="O124" s="179">
        <f t="shared" si="31"/>
        <v>760.03806999999995</v>
      </c>
      <c r="P124" s="176">
        <f t="shared" si="25"/>
        <v>27.546593816824327</v>
      </c>
      <c r="Q124" s="176">
        <f t="shared" si="26"/>
        <v>27.546593816824327</v>
      </c>
    </row>
    <row r="125" spans="1:17" s="54" customFormat="1" ht="48" x14ac:dyDescent="0.25">
      <c r="A125" s="63" t="s">
        <v>25</v>
      </c>
      <c r="B125" s="63" t="s">
        <v>202</v>
      </c>
      <c r="C125" s="13" t="s">
        <v>61</v>
      </c>
      <c r="D125" s="13" t="s">
        <v>31</v>
      </c>
      <c r="E125" s="60" t="s">
        <v>222</v>
      </c>
      <c r="F125" s="250"/>
      <c r="G125" s="211" t="s">
        <v>16</v>
      </c>
      <c r="H125" s="12">
        <v>843</v>
      </c>
      <c r="I125" s="16" t="s">
        <v>64</v>
      </c>
      <c r="J125" s="13" t="s">
        <v>49</v>
      </c>
      <c r="K125" s="62" t="s">
        <v>223</v>
      </c>
      <c r="L125" s="207" t="s">
        <v>224</v>
      </c>
      <c r="M125" s="189">
        <v>2759.1</v>
      </c>
      <c r="N125" s="189">
        <v>2759.1</v>
      </c>
      <c r="O125" s="188">
        <v>760.03806999999995</v>
      </c>
      <c r="P125" s="176">
        <f t="shared" si="25"/>
        <v>27.546593816824327</v>
      </c>
      <c r="Q125" s="176">
        <f t="shared" si="26"/>
        <v>27.546593816824327</v>
      </c>
    </row>
    <row r="126" spans="1:17" ht="48" x14ac:dyDescent="0.25">
      <c r="A126" s="13" t="s">
        <v>25</v>
      </c>
      <c r="B126" s="13" t="s">
        <v>202</v>
      </c>
      <c r="C126" s="13" t="s">
        <v>68</v>
      </c>
      <c r="D126" s="13"/>
      <c r="E126" s="211" t="s">
        <v>225</v>
      </c>
      <c r="F126" s="249" t="s">
        <v>288</v>
      </c>
      <c r="G126" s="201"/>
      <c r="H126" s="206">
        <v>843</v>
      </c>
      <c r="I126" s="64" t="s">
        <v>64</v>
      </c>
      <c r="J126" s="200" t="s">
        <v>37</v>
      </c>
      <c r="K126" s="64" t="s">
        <v>226</v>
      </c>
      <c r="L126" s="210"/>
      <c r="M126" s="179">
        <f t="shared" ref="M126:O126" si="32">M127</f>
        <v>3500</v>
      </c>
      <c r="N126" s="179">
        <f t="shared" si="32"/>
        <v>3500</v>
      </c>
      <c r="O126" s="179">
        <f t="shared" si="32"/>
        <v>5858.3046599999998</v>
      </c>
      <c r="P126" s="176">
        <f t="shared" si="25"/>
        <v>167.38013314285715</v>
      </c>
      <c r="Q126" s="176">
        <f t="shared" si="26"/>
        <v>167.38013314285715</v>
      </c>
    </row>
    <row r="127" spans="1:17" ht="36" x14ac:dyDescent="0.25">
      <c r="A127" s="13" t="s">
        <v>25</v>
      </c>
      <c r="B127" s="13" t="s">
        <v>202</v>
      </c>
      <c r="C127" s="13" t="s">
        <v>68</v>
      </c>
      <c r="D127" s="13" t="s">
        <v>31</v>
      </c>
      <c r="E127" s="211" t="s">
        <v>227</v>
      </c>
      <c r="F127" s="250"/>
      <c r="G127" s="211" t="s">
        <v>16</v>
      </c>
      <c r="H127" s="12">
        <v>843</v>
      </c>
      <c r="I127" s="16" t="s">
        <v>64</v>
      </c>
      <c r="J127" s="13" t="s">
        <v>37</v>
      </c>
      <c r="K127" s="16" t="s">
        <v>228</v>
      </c>
      <c r="L127" s="210">
        <v>633</v>
      </c>
      <c r="M127" s="182">
        <v>3500</v>
      </c>
      <c r="N127" s="182">
        <v>3500</v>
      </c>
      <c r="O127" s="179">
        <v>5858.3046599999998</v>
      </c>
      <c r="P127" s="176">
        <f t="shared" si="25"/>
        <v>167.38013314285715</v>
      </c>
      <c r="Q127" s="176">
        <f t="shared" si="26"/>
        <v>167.38013314285715</v>
      </c>
    </row>
    <row r="128" spans="1:17" ht="36" x14ac:dyDescent="0.25">
      <c r="A128" s="11" t="s">
        <v>25</v>
      </c>
      <c r="B128" s="11" t="s">
        <v>202</v>
      </c>
      <c r="C128" s="11" t="s">
        <v>71</v>
      </c>
      <c r="D128" s="11"/>
      <c r="E128" s="65" t="s">
        <v>229</v>
      </c>
      <c r="F128" s="4" t="s">
        <v>287</v>
      </c>
      <c r="G128" s="4" t="s">
        <v>16</v>
      </c>
      <c r="H128" s="204">
        <v>843</v>
      </c>
      <c r="I128" s="17" t="s">
        <v>64</v>
      </c>
      <c r="J128" s="198" t="s">
        <v>37</v>
      </c>
      <c r="K128" s="17" t="s">
        <v>230</v>
      </c>
      <c r="L128" s="207"/>
      <c r="M128" s="190">
        <f>M129+M130</f>
        <v>2257806.9</v>
      </c>
      <c r="N128" s="190">
        <f>N129+N130</f>
        <v>2257806.9</v>
      </c>
      <c r="O128" s="187">
        <f>O129+O130</f>
        <v>1538483.7996999999</v>
      </c>
      <c r="P128" s="176">
        <f t="shared" si="25"/>
        <v>68.140627956270308</v>
      </c>
      <c r="Q128" s="176">
        <f t="shared" si="26"/>
        <v>68.140627956270308</v>
      </c>
    </row>
    <row r="129" spans="1:17" ht="84" x14ac:dyDescent="0.25">
      <c r="A129" s="198" t="s">
        <v>25</v>
      </c>
      <c r="B129" s="198" t="s">
        <v>202</v>
      </c>
      <c r="C129" s="198" t="s">
        <v>71</v>
      </c>
      <c r="D129" s="198" t="s">
        <v>31</v>
      </c>
      <c r="E129" s="66" t="s">
        <v>231</v>
      </c>
      <c r="F129" s="4" t="s">
        <v>287</v>
      </c>
      <c r="G129" s="202" t="s">
        <v>16</v>
      </c>
      <c r="H129" s="204">
        <v>843</v>
      </c>
      <c r="I129" s="17" t="s">
        <v>64</v>
      </c>
      <c r="J129" s="198" t="s">
        <v>37</v>
      </c>
      <c r="K129" s="17" t="s">
        <v>230</v>
      </c>
      <c r="L129" s="207" t="s">
        <v>157</v>
      </c>
      <c r="M129" s="182">
        <v>2254306.9</v>
      </c>
      <c r="N129" s="182">
        <v>2254306.9</v>
      </c>
      <c r="O129" s="179">
        <v>1537404.2845899998</v>
      </c>
      <c r="P129" s="176">
        <f t="shared" si="25"/>
        <v>68.19853519456467</v>
      </c>
      <c r="Q129" s="176">
        <f t="shared" si="26"/>
        <v>68.19853519456467</v>
      </c>
    </row>
    <row r="130" spans="1:17" ht="36" x14ac:dyDescent="0.25">
      <c r="A130" s="13" t="s">
        <v>25</v>
      </c>
      <c r="B130" s="13" t="s">
        <v>202</v>
      </c>
      <c r="C130" s="13" t="s">
        <v>71</v>
      </c>
      <c r="D130" s="13" t="s">
        <v>37</v>
      </c>
      <c r="E130" s="216" t="s">
        <v>232</v>
      </c>
      <c r="F130" s="15" t="s">
        <v>287</v>
      </c>
      <c r="G130" s="202" t="s">
        <v>16</v>
      </c>
      <c r="H130" s="12">
        <v>843</v>
      </c>
      <c r="I130" s="16" t="s">
        <v>64</v>
      </c>
      <c r="J130" s="13" t="s">
        <v>37</v>
      </c>
      <c r="K130" s="217" t="s">
        <v>233</v>
      </c>
      <c r="L130" s="210">
        <v>240</v>
      </c>
      <c r="M130" s="182">
        <v>3500</v>
      </c>
      <c r="N130" s="182">
        <v>3500</v>
      </c>
      <c r="O130" s="179">
        <v>1079.51511</v>
      </c>
      <c r="P130" s="176">
        <f t="shared" si="25"/>
        <v>30.843288857142859</v>
      </c>
      <c r="Q130" s="176">
        <f t="shared" si="26"/>
        <v>30.843288857142859</v>
      </c>
    </row>
    <row r="131" spans="1:17" ht="36" x14ac:dyDescent="0.25">
      <c r="A131" s="256" t="s">
        <v>25</v>
      </c>
      <c r="B131" s="256" t="s">
        <v>202</v>
      </c>
      <c r="C131" s="252">
        <v>13</v>
      </c>
      <c r="D131" s="256"/>
      <c r="E131" s="267" t="s">
        <v>234</v>
      </c>
      <c r="F131" s="31" t="s">
        <v>287</v>
      </c>
      <c r="G131" s="211"/>
      <c r="H131" s="206"/>
      <c r="I131" s="64"/>
      <c r="J131" s="200"/>
      <c r="K131" s="64"/>
      <c r="L131" s="209"/>
      <c r="M131" s="181"/>
      <c r="N131" s="181"/>
      <c r="O131" s="179"/>
      <c r="P131" s="176"/>
      <c r="Q131" s="176"/>
    </row>
    <row r="132" spans="1:17" ht="72" x14ac:dyDescent="0.25">
      <c r="A132" s="266"/>
      <c r="B132" s="266"/>
      <c r="C132" s="254"/>
      <c r="D132" s="266"/>
      <c r="E132" s="267"/>
      <c r="F132" s="31" t="s">
        <v>18</v>
      </c>
      <c r="G132" s="211"/>
      <c r="H132" s="12"/>
      <c r="I132" s="16"/>
      <c r="J132" s="13"/>
      <c r="K132" s="16"/>
      <c r="L132" s="207"/>
      <c r="M132" s="181"/>
      <c r="N132" s="181"/>
      <c r="O132" s="179"/>
      <c r="P132" s="176"/>
      <c r="Q132" s="176"/>
    </row>
    <row r="133" spans="1:17" ht="36" x14ac:dyDescent="0.25">
      <c r="A133" s="256" t="s">
        <v>25</v>
      </c>
      <c r="B133" s="256" t="s">
        <v>202</v>
      </c>
      <c r="C133" s="256" t="s">
        <v>235</v>
      </c>
      <c r="D133" s="256"/>
      <c r="E133" s="271" t="s">
        <v>236</v>
      </c>
      <c r="F133" s="31" t="s">
        <v>287</v>
      </c>
      <c r="G133" s="202" t="s">
        <v>16</v>
      </c>
      <c r="H133" s="12"/>
      <c r="I133" s="16"/>
      <c r="J133" s="13"/>
      <c r="K133" s="16"/>
      <c r="L133" s="207"/>
      <c r="M133" s="181"/>
      <c r="N133" s="181">
        <v>821</v>
      </c>
      <c r="O133" s="179">
        <v>0</v>
      </c>
      <c r="P133" s="176"/>
      <c r="Q133" s="176"/>
    </row>
    <row r="134" spans="1:17" ht="72" x14ac:dyDescent="0.25">
      <c r="A134" s="266"/>
      <c r="B134" s="266"/>
      <c r="C134" s="266"/>
      <c r="D134" s="266"/>
      <c r="E134" s="272"/>
      <c r="F134" s="31" t="s">
        <v>18</v>
      </c>
      <c r="G134" s="211"/>
      <c r="H134" s="12"/>
      <c r="I134" s="16"/>
      <c r="J134" s="13"/>
      <c r="K134" s="16"/>
      <c r="L134" s="207"/>
      <c r="M134" s="181"/>
      <c r="N134" s="181"/>
      <c r="O134" s="179"/>
      <c r="P134" s="176"/>
      <c r="Q134" s="176"/>
    </row>
    <row r="135" spans="1:17" ht="48" x14ac:dyDescent="0.25">
      <c r="A135" s="198" t="s">
        <v>25</v>
      </c>
      <c r="B135" s="198" t="s">
        <v>202</v>
      </c>
      <c r="C135" s="198" t="s">
        <v>77</v>
      </c>
      <c r="D135" s="199" t="s">
        <v>31</v>
      </c>
      <c r="E135" s="218" t="s">
        <v>237</v>
      </c>
      <c r="F135" s="31" t="s">
        <v>287</v>
      </c>
      <c r="G135" s="211"/>
      <c r="H135" s="204"/>
      <c r="I135" s="16"/>
      <c r="J135" s="13"/>
      <c r="K135" s="16"/>
      <c r="L135" s="207"/>
      <c r="M135" s="189">
        <v>738.9</v>
      </c>
      <c r="N135" s="189">
        <v>0</v>
      </c>
      <c r="O135" s="179">
        <v>0</v>
      </c>
      <c r="P135" s="176"/>
      <c r="Q135" s="176"/>
    </row>
    <row r="136" spans="1:17" ht="24" x14ac:dyDescent="0.25">
      <c r="A136" s="198" t="s">
        <v>25</v>
      </c>
      <c r="B136" s="198" t="s">
        <v>202</v>
      </c>
      <c r="C136" s="198" t="s">
        <v>195</v>
      </c>
      <c r="D136" s="198"/>
      <c r="E136" s="22" t="s">
        <v>196</v>
      </c>
      <c r="F136" s="249" t="s">
        <v>287</v>
      </c>
      <c r="G136" s="211"/>
      <c r="H136" s="204">
        <v>843</v>
      </c>
      <c r="I136" s="16" t="s">
        <v>64</v>
      </c>
      <c r="J136" s="13" t="s">
        <v>37</v>
      </c>
      <c r="K136" s="16" t="s">
        <v>297</v>
      </c>
      <c r="L136" s="207"/>
      <c r="M136" s="181">
        <f t="shared" ref="M136:O137" si="33">M137</f>
        <v>72233.5</v>
      </c>
      <c r="N136" s="181">
        <f t="shared" si="33"/>
        <v>73233.5</v>
      </c>
      <c r="O136" s="181">
        <f t="shared" si="33"/>
        <v>26635.699999999997</v>
      </c>
      <c r="P136" s="176">
        <f t="shared" si="25"/>
        <v>36.874441914070339</v>
      </c>
      <c r="Q136" s="176">
        <f t="shared" si="26"/>
        <v>36.370923143097073</v>
      </c>
    </row>
    <row r="137" spans="1:17" ht="84" x14ac:dyDescent="0.25">
      <c r="A137" s="198" t="s">
        <v>25</v>
      </c>
      <c r="B137" s="198" t="s">
        <v>202</v>
      </c>
      <c r="C137" s="198" t="s">
        <v>195</v>
      </c>
      <c r="D137" s="198" t="s">
        <v>26</v>
      </c>
      <c r="E137" s="22" t="s">
        <v>238</v>
      </c>
      <c r="F137" s="255"/>
      <c r="G137" s="31"/>
      <c r="H137" s="204">
        <v>843</v>
      </c>
      <c r="I137" s="16" t="s">
        <v>64</v>
      </c>
      <c r="J137" s="13" t="s">
        <v>37</v>
      </c>
      <c r="K137" s="16" t="s">
        <v>298</v>
      </c>
      <c r="L137" s="207">
        <v>610</v>
      </c>
      <c r="M137" s="181">
        <f t="shared" si="33"/>
        <v>72233.5</v>
      </c>
      <c r="N137" s="181">
        <f t="shared" si="33"/>
        <v>73233.5</v>
      </c>
      <c r="O137" s="181">
        <f t="shared" si="33"/>
        <v>26635.699999999997</v>
      </c>
      <c r="P137" s="176">
        <f t="shared" si="25"/>
        <v>36.874441914070339</v>
      </c>
      <c r="Q137" s="176">
        <f t="shared" si="26"/>
        <v>36.370923143097073</v>
      </c>
    </row>
    <row r="138" spans="1:17" ht="60" x14ac:dyDescent="0.25">
      <c r="A138" s="198"/>
      <c r="B138" s="198"/>
      <c r="C138" s="198"/>
      <c r="D138" s="198"/>
      <c r="E138" s="219" t="s">
        <v>239</v>
      </c>
      <c r="F138" s="250"/>
      <c r="G138" s="31" t="s">
        <v>193</v>
      </c>
      <c r="H138" s="204">
        <v>843</v>
      </c>
      <c r="I138" s="16" t="s">
        <v>64</v>
      </c>
      <c r="J138" s="13" t="s">
        <v>37</v>
      </c>
      <c r="K138" s="16" t="s">
        <v>298</v>
      </c>
      <c r="L138" s="207">
        <v>610</v>
      </c>
      <c r="M138" s="181">
        <f>70066.5+2167</f>
        <v>72233.5</v>
      </c>
      <c r="N138" s="181">
        <f>70066.4+2167+1000.1</f>
        <v>73233.5</v>
      </c>
      <c r="O138" s="179">
        <f>25836.6+799.1</f>
        <v>26635.699999999997</v>
      </c>
      <c r="P138" s="176">
        <f t="shared" si="25"/>
        <v>36.874441914070339</v>
      </c>
      <c r="Q138" s="176">
        <f t="shared" si="26"/>
        <v>36.370923143097073</v>
      </c>
    </row>
    <row r="139" spans="1:17" ht="24" x14ac:dyDescent="0.25">
      <c r="A139" s="256" t="s">
        <v>25</v>
      </c>
      <c r="B139" s="256" t="s">
        <v>240</v>
      </c>
      <c r="C139" s="256"/>
      <c r="D139" s="273"/>
      <c r="E139" s="258" t="s">
        <v>241</v>
      </c>
      <c r="F139" s="211"/>
      <c r="G139" s="211" t="s">
        <v>28</v>
      </c>
      <c r="H139" s="210">
        <v>843</v>
      </c>
      <c r="I139" s="16" t="s">
        <v>242</v>
      </c>
      <c r="J139" s="16" t="s">
        <v>243</v>
      </c>
      <c r="K139" s="210"/>
      <c r="L139" s="210"/>
      <c r="M139" s="179">
        <f>M140+M141</f>
        <v>435986.6</v>
      </c>
      <c r="N139" s="179">
        <f>N140+N141</f>
        <v>440882.4</v>
      </c>
      <c r="O139" s="179">
        <f>O140+O141</f>
        <v>263677.41457000002</v>
      </c>
      <c r="P139" s="176">
        <f t="shared" ref="P139:P160" si="34">O139/M139%</f>
        <v>60.478329969315574</v>
      </c>
      <c r="Q139" s="176">
        <f t="shared" ref="Q139:Q160" si="35">O139/N139%</f>
        <v>59.806745420093883</v>
      </c>
    </row>
    <row r="140" spans="1:17" ht="36" x14ac:dyDescent="0.25">
      <c r="A140" s="257"/>
      <c r="B140" s="257"/>
      <c r="C140" s="257"/>
      <c r="D140" s="274"/>
      <c r="E140" s="259"/>
      <c r="F140" s="31" t="s">
        <v>287</v>
      </c>
      <c r="G140" s="211" t="s">
        <v>16</v>
      </c>
      <c r="H140" s="210"/>
      <c r="I140" s="16"/>
      <c r="J140" s="16"/>
      <c r="K140" s="210"/>
      <c r="L140" s="210"/>
      <c r="M140" s="179">
        <f>M142+M146+M150+M154+M155</f>
        <v>347378.2</v>
      </c>
      <c r="N140" s="179">
        <f>N142+N146+N151+N154+N155</f>
        <v>350374</v>
      </c>
      <c r="O140" s="179">
        <f>O143+O144+O148++O153+O154+O156+O157+O158+O159+O160+O161</f>
        <v>209735.81457000002</v>
      </c>
      <c r="P140" s="176">
        <f t="shared" si="34"/>
        <v>60.376792374996477</v>
      </c>
      <c r="Q140" s="176">
        <f t="shared" si="35"/>
        <v>59.860553171753622</v>
      </c>
    </row>
    <row r="141" spans="1:17" ht="132" x14ac:dyDescent="0.25">
      <c r="A141" s="266"/>
      <c r="B141" s="266"/>
      <c r="C141" s="266"/>
      <c r="D141" s="275"/>
      <c r="E141" s="276"/>
      <c r="F141" s="22" t="s">
        <v>23</v>
      </c>
      <c r="G141" s="211" t="s">
        <v>16</v>
      </c>
      <c r="H141" s="210"/>
      <c r="I141" s="16"/>
      <c r="J141" s="16"/>
      <c r="K141" s="210"/>
      <c r="L141" s="210"/>
      <c r="M141" s="179">
        <f>M147</f>
        <v>88608.4</v>
      </c>
      <c r="N141" s="179">
        <f>N147+N152</f>
        <v>90508.4</v>
      </c>
      <c r="O141" s="179">
        <f>O147+O152+81.9</f>
        <v>53941.600000000006</v>
      </c>
      <c r="P141" s="176">
        <f t="shared" si="34"/>
        <v>60.876395465892635</v>
      </c>
      <c r="Q141" s="176">
        <f t="shared" si="35"/>
        <v>59.598446111079205</v>
      </c>
    </row>
    <row r="142" spans="1:17" ht="36" x14ac:dyDescent="0.25">
      <c r="A142" s="13" t="s">
        <v>25</v>
      </c>
      <c r="B142" s="13" t="s">
        <v>240</v>
      </c>
      <c r="C142" s="13" t="s">
        <v>31</v>
      </c>
      <c r="D142" s="12"/>
      <c r="E142" s="22" t="s">
        <v>244</v>
      </c>
      <c r="F142" s="268" t="s">
        <v>289</v>
      </c>
      <c r="G142" s="211"/>
      <c r="H142" s="12">
        <v>843</v>
      </c>
      <c r="I142" s="12">
        <v>10</v>
      </c>
      <c r="J142" s="13" t="s">
        <v>49</v>
      </c>
      <c r="K142" s="13" t="s">
        <v>245</v>
      </c>
      <c r="L142" s="12"/>
      <c r="M142" s="179">
        <f t="shared" ref="M142" si="36">M143+M144</f>
        <v>17880.399999999998</v>
      </c>
      <c r="N142" s="179">
        <f t="shared" ref="N142:O142" si="37">N143+N144</f>
        <v>17880.399999999998</v>
      </c>
      <c r="O142" s="179">
        <f t="shared" si="37"/>
        <v>15399.40602</v>
      </c>
      <c r="P142" s="176">
        <f t="shared" si="34"/>
        <v>86.124505156484204</v>
      </c>
      <c r="Q142" s="176">
        <f t="shared" si="35"/>
        <v>86.124505156484204</v>
      </c>
    </row>
    <row r="143" spans="1:17" ht="48" x14ac:dyDescent="0.25">
      <c r="A143" s="13" t="s">
        <v>25</v>
      </c>
      <c r="B143" s="13" t="s">
        <v>240</v>
      </c>
      <c r="C143" s="13" t="s">
        <v>31</v>
      </c>
      <c r="D143" s="13" t="s">
        <v>31</v>
      </c>
      <c r="E143" s="22" t="s">
        <v>246</v>
      </c>
      <c r="F143" s="269"/>
      <c r="G143" s="211" t="s">
        <v>16</v>
      </c>
      <c r="H143" s="12">
        <v>843</v>
      </c>
      <c r="I143" s="12">
        <v>10</v>
      </c>
      <c r="J143" s="13" t="s">
        <v>49</v>
      </c>
      <c r="K143" s="13" t="s">
        <v>247</v>
      </c>
      <c r="L143" s="210">
        <v>244</v>
      </c>
      <c r="M143" s="182">
        <v>1765.1</v>
      </c>
      <c r="N143" s="182">
        <v>1765.1</v>
      </c>
      <c r="O143" s="179">
        <v>1072.35475</v>
      </c>
      <c r="P143" s="176">
        <f t="shared" si="34"/>
        <v>60.753200951787434</v>
      </c>
      <c r="Q143" s="176">
        <f t="shared" si="35"/>
        <v>60.753200951787434</v>
      </c>
    </row>
    <row r="144" spans="1:17" ht="36" x14ac:dyDescent="0.25">
      <c r="A144" s="13" t="s">
        <v>25</v>
      </c>
      <c r="B144" s="13" t="s">
        <v>240</v>
      </c>
      <c r="C144" s="13" t="s">
        <v>31</v>
      </c>
      <c r="D144" s="13" t="s">
        <v>35</v>
      </c>
      <c r="E144" s="67" t="s">
        <v>248</v>
      </c>
      <c r="F144" s="270"/>
      <c r="G144" s="211" t="s">
        <v>16</v>
      </c>
      <c r="H144" s="12">
        <v>843</v>
      </c>
      <c r="I144" s="12">
        <v>10</v>
      </c>
      <c r="J144" s="13" t="s">
        <v>49</v>
      </c>
      <c r="K144" s="13" t="s">
        <v>249</v>
      </c>
      <c r="L144" s="210">
        <v>244</v>
      </c>
      <c r="M144" s="182">
        <v>16115.3</v>
      </c>
      <c r="N144" s="182">
        <v>16115.3</v>
      </c>
      <c r="O144" s="179">
        <v>14327.05127</v>
      </c>
      <c r="P144" s="176">
        <f t="shared" si="34"/>
        <v>88.903410237476194</v>
      </c>
      <c r="Q144" s="176">
        <f t="shared" si="35"/>
        <v>88.903410237476194</v>
      </c>
    </row>
    <row r="145" spans="1:17" x14ac:dyDescent="0.25">
      <c r="A145" s="256" t="s">
        <v>25</v>
      </c>
      <c r="B145" s="256" t="s">
        <v>240</v>
      </c>
      <c r="C145" s="256" t="s">
        <v>37</v>
      </c>
      <c r="D145" s="256"/>
      <c r="E145" s="281" t="s">
        <v>250</v>
      </c>
      <c r="F145" s="4"/>
      <c r="G145" s="4" t="s">
        <v>28</v>
      </c>
      <c r="H145" s="210" t="s">
        <v>251</v>
      </c>
      <c r="I145" s="12">
        <v>10</v>
      </c>
      <c r="J145" s="13" t="s">
        <v>49</v>
      </c>
      <c r="K145" s="13" t="s">
        <v>252</v>
      </c>
      <c r="L145" s="12"/>
      <c r="M145" s="179">
        <f>M146+M147</f>
        <v>159617.9</v>
      </c>
      <c r="N145" s="179">
        <f>N146+N147</f>
        <v>159617.9</v>
      </c>
      <c r="O145" s="179">
        <f>O146+O147</f>
        <v>92087.195110000001</v>
      </c>
      <c r="P145" s="176">
        <f t="shared" si="34"/>
        <v>57.692273303933966</v>
      </c>
      <c r="Q145" s="176">
        <f t="shared" si="35"/>
        <v>57.692273303933966</v>
      </c>
    </row>
    <row r="146" spans="1:17" ht="36" x14ac:dyDescent="0.25">
      <c r="A146" s="257"/>
      <c r="B146" s="257"/>
      <c r="C146" s="257"/>
      <c r="D146" s="257"/>
      <c r="E146" s="255"/>
      <c r="F146" s="31" t="s">
        <v>287</v>
      </c>
      <c r="G146" s="211"/>
      <c r="H146" s="12">
        <v>843</v>
      </c>
      <c r="I146" s="12">
        <v>10</v>
      </c>
      <c r="J146" s="13" t="s">
        <v>49</v>
      </c>
      <c r="K146" s="13" t="s">
        <v>252</v>
      </c>
      <c r="L146" s="12"/>
      <c r="M146" s="179">
        <f>M148+M149</f>
        <v>71009.5</v>
      </c>
      <c r="N146" s="179">
        <f>N148+N149</f>
        <v>71009.5</v>
      </c>
      <c r="O146" s="179">
        <f>O148+O149</f>
        <v>39938.895109999998</v>
      </c>
      <c r="P146" s="176">
        <f t="shared" si="34"/>
        <v>56.24443927925136</v>
      </c>
      <c r="Q146" s="176">
        <f t="shared" si="35"/>
        <v>56.24443927925136</v>
      </c>
    </row>
    <row r="147" spans="1:17" ht="132" x14ac:dyDescent="0.25">
      <c r="A147" s="266"/>
      <c r="B147" s="266"/>
      <c r="C147" s="266"/>
      <c r="D147" s="266"/>
      <c r="E147" s="250"/>
      <c r="F147" s="9" t="s">
        <v>23</v>
      </c>
      <c r="G147" s="211"/>
      <c r="H147" s="12">
        <v>845</v>
      </c>
      <c r="I147" s="12">
        <v>10</v>
      </c>
      <c r="J147" s="13" t="s">
        <v>49</v>
      </c>
      <c r="K147" s="13" t="s">
        <v>252</v>
      </c>
      <c r="L147" s="12"/>
      <c r="M147" s="179">
        <v>88608.4</v>
      </c>
      <c r="N147" s="179">
        <v>88608.4</v>
      </c>
      <c r="O147" s="179">
        <v>52148.3</v>
      </c>
      <c r="P147" s="176">
        <f t="shared" si="34"/>
        <v>58.852546711147028</v>
      </c>
      <c r="Q147" s="176">
        <f t="shared" si="35"/>
        <v>58.852546711147028</v>
      </c>
    </row>
    <row r="148" spans="1:17" ht="48" x14ac:dyDescent="0.25">
      <c r="A148" s="13" t="s">
        <v>25</v>
      </c>
      <c r="B148" s="13" t="s">
        <v>240</v>
      </c>
      <c r="C148" s="13" t="s">
        <v>37</v>
      </c>
      <c r="D148" s="13" t="s">
        <v>31</v>
      </c>
      <c r="E148" s="211" t="s">
        <v>253</v>
      </c>
      <c r="F148" s="4" t="s">
        <v>290</v>
      </c>
      <c r="G148" s="211" t="s">
        <v>16</v>
      </c>
      <c r="H148" s="12">
        <v>843</v>
      </c>
      <c r="I148" s="12">
        <v>10</v>
      </c>
      <c r="J148" s="13" t="s">
        <v>49</v>
      </c>
      <c r="K148" s="13" t="s">
        <v>254</v>
      </c>
      <c r="L148" s="210" t="s">
        <v>255</v>
      </c>
      <c r="M148" s="182">
        <v>71009.5</v>
      </c>
      <c r="N148" s="182">
        <v>71009.5</v>
      </c>
      <c r="O148" s="179">
        <v>39938.895109999998</v>
      </c>
      <c r="P148" s="176">
        <f t="shared" si="34"/>
        <v>56.24443927925136</v>
      </c>
      <c r="Q148" s="176">
        <f t="shared" si="35"/>
        <v>56.24443927925136</v>
      </c>
    </row>
    <row r="149" spans="1:17" ht="36" x14ac:dyDescent="0.25">
      <c r="A149" s="13" t="s">
        <v>25</v>
      </c>
      <c r="B149" s="13" t="s">
        <v>240</v>
      </c>
      <c r="C149" s="13" t="s">
        <v>37</v>
      </c>
      <c r="D149" s="13" t="s">
        <v>37</v>
      </c>
      <c r="E149" s="211" t="s">
        <v>256</v>
      </c>
      <c r="F149" s="4" t="s">
        <v>290</v>
      </c>
      <c r="G149" s="211" t="s">
        <v>16</v>
      </c>
      <c r="H149" s="12">
        <v>843</v>
      </c>
      <c r="I149" s="12">
        <v>10</v>
      </c>
      <c r="J149" s="13" t="s">
        <v>49</v>
      </c>
      <c r="K149" s="13" t="s">
        <v>257</v>
      </c>
      <c r="L149" s="210" t="s">
        <v>258</v>
      </c>
      <c r="M149" s="181"/>
      <c r="N149" s="181"/>
      <c r="O149" s="179"/>
      <c r="P149" s="176"/>
      <c r="Q149" s="176"/>
    </row>
    <row r="150" spans="1:17" x14ac:dyDescent="0.25">
      <c r="A150" s="11" t="s">
        <v>25</v>
      </c>
      <c r="B150" s="11" t="s">
        <v>240</v>
      </c>
      <c r="C150" s="11" t="s">
        <v>35</v>
      </c>
      <c r="D150" s="220"/>
      <c r="E150" s="249" t="s">
        <v>259</v>
      </c>
      <c r="G150" s="211" t="s">
        <v>28</v>
      </c>
      <c r="H150" s="12">
        <v>843</v>
      </c>
      <c r="I150" s="12">
        <v>10</v>
      </c>
      <c r="J150" s="13" t="s">
        <v>49</v>
      </c>
      <c r="K150" s="13" t="s">
        <v>260</v>
      </c>
      <c r="L150" s="12"/>
      <c r="M150" s="179">
        <f>M151+M152</f>
        <v>184876</v>
      </c>
      <c r="N150" s="179">
        <f>N151+N152</f>
        <v>186776</v>
      </c>
      <c r="O150" s="179">
        <f>O151+O152</f>
        <v>107012.38847999999</v>
      </c>
      <c r="P150" s="176">
        <f t="shared" si="34"/>
        <v>57.883331789956507</v>
      </c>
      <c r="Q150" s="176">
        <f t="shared" si="35"/>
        <v>57.294507045873125</v>
      </c>
    </row>
    <row r="151" spans="1:17" ht="36" x14ac:dyDescent="0.25">
      <c r="A151" s="28"/>
      <c r="B151" s="28"/>
      <c r="C151" s="28"/>
      <c r="D151" s="221"/>
      <c r="E151" s="255"/>
      <c r="F151" s="31" t="s">
        <v>291</v>
      </c>
      <c r="G151" s="211"/>
      <c r="H151" s="12">
        <v>843</v>
      </c>
      <c r="I151" s="12">
        <v>10</v>
      </c>
      <c r="J151" s="13" t="s">
        <v>49</v>
      </c>
      <c r="K151" s="13" t="s">
        <v>260</v>
      </c>
      <c r="L151" s="12"/>
      <c r="M151" s="179">
        <f>M153</f>
        <v>184876</v>
      </c>
      <c r="N151" s="179">
        <f>N153</f>
        <v>184876</v>
      </c>
      <c r="O151" s="179">
        <f>O153</f>
        <v>105300.98848</v>
      </c>
      <c r="P151" s="176">
        <f t="shared" si="34"/>
        <v>56.957630238646445</v>
      </c>
      <c r="Q151" s="176">
        <f t="shared" si="35"/>
        <v>56.957630238646445</v>
      </c>
    </row>
    <row r="152" spans="1:17" ht="132" x14ac:dyDescent="0.25">
      <c r="A152" s="28"/>
      <c r="B152" s="28"/>
      <c r="C152" s="28"/>
      <c r="D152" s="221"/>
      <c r="E152" s="277"/>
      <c r="F152" s="9" t="s">
        <v>23</v>
      </c>
      <c r="G152" s="211"/>
      <c r="H152" s="12">
        <v>843</v>
      </c>
      <c r="I152" s="12">
        <v>10</v>
      </c>
      <c r="J152" s="13" t="s">
        <v>49</v>
      </c>
      <c r="K152" s="13" t="s">
        <v>260</v>
      </c>
      <c r="L152" s="12"/>
      <c r="M152" s="179"/>
      <c r="N152" s="179">
        <v>1900</v>
      </c>
      <c r="O152" s="179">
        <v>1711.4</v>
      </c>
      <c r="P152" s="176"/>
      <c r="Q152" s="176">
        <f t="shared" si="35"/>
        <v>90.073684210526324</v>
      </c>
    </row>
    <row r="153" spans="1:17" s="54" customFormat="1" ht="60" x14ac:dyDescent="0.25">
      <c r="A153" s="14"/>
      <c r="B153" s="14"/>
      <c r="C153" s="14"/>
      <c r="D153" s="222"/>
      <c r="E153" s="223" t="s">
        <v>156</v>
      </c>
      <c r="F153" s="4" t="s">
        <v>291</v>
      </c>
      <c r="G153" s="50" t="s">
        <v>16</v>
      </c>
      <c r="H153" s="68">
        <v>843</v>
      </c>
      <c r="I153" s="68">
        <v>10</v>
      </c>
      <c r="J153" s="69" t="s">
        <v>49</v>
      </c>
      <c r="K153" s="224" t="s">
        <v>261</v>
      </c>
      <c r="L153" s="58" t="s">
        <v>255</v>
      </c>
      <c r="M153" s="189">
        <v>184876</v>
      </c>
      <c r="N153" s="189">
        <v>184876</v>
      </c>
      <c r="O153" s="188">
        <v>105300.98848</v>
      </c>
      <c r="P153" s="176">
        <f t="shared" si="34"/>
        <v>56.957630238646445</v>
      </c>
      <c r="Q153" s="176">
        <f t="shared" si="35"/>
        <v>56.957630238646445</v>
      </c>
    </row>
    <row r="154" spans="1:17" ht="36" x14ac:dyDescent="0.25">
      <c r="A154" s="13" t="s">
        <v>25</v>
      </c>
      <c r="B154" s="13" t="s">
        <v>240</v>
      </c>
      <c r="C154" s="13" t="s">
        <v>42</v>
      </c>
      <c r="D154" s="13"/>
      <c r="E154" s="211" t="s">
        <v>262</v>
      </c>
      <c r="F154" s="211" t="s">
        <v>291</v>
      </c>
      <c r="G154" s="211" t="s">
        <v>16</v>
      </c>
      <c r="H154" s="12">
        <v>843</v>
      </c>
      <c r="I154" s="12">
        <v>10</v>
      </c>
      <c r="J154" s="13" t="s">
        <v>49</v>
      </c>
      <c r="K154" s="16" t="s">
        <v>263</v>
      </c>
      <c r="L154" s="210" t="s">
        <v>264</v>
      </c>
      <c r="M154" s="179">
        <v>40843</v>
      </c>
      <c r="N154" s="179">
        <v>40843</v>
      </c>
      <c r="O154" s="179">
        <f>'[1]без учета счетов бюджета'!$AS$239+'[1]без учета счетов бюджета'!$AS$243</f>
        <v>30570.564960000003</v>
      </c>
      <c r="P154" s="176">
        <f t="shared" si="34"/>
        <v>74.848970349876367</v>
      </c>
      <c r="Q154" s="176">
        <f t="shared" si="35"/>
        <v>74.848970349876367</v>
      </c>
    </row>
    <row r="155" spans="1:17" ht="72" x14ac:dyDescent="0.25">
      <c r="A155" s="13" t="s">
        <v>25</v>
      </c>
      <c r="B155" s="13" t="s">
        <v>240</v>
      </c>
      <c r="C155" s="13" t="s">
        <v>46</v>
      </c>
      <c r="D155" s="13"/>
      <c r="E155" s="211" t="s">
        <v>265</v>
      </c>
      <c r="F155" s="211" t="s">
        <v>291</v>
      </c>
      <c r="G155" s="211"/>
      <c r="H155" s="12">
        <v>843</v>
      </c>
      <c r="I155" s="12">
        <v>10</v>
      </c>
      <c r="J155" s="13" t="s">
        <v>49</v>
      </c>
      <c r="K155" s="13" t="s">
        <v>266</v>
      </c>
      <c r="L155" s="210">
        <v>530</v>
      </c>
      <c r="M155" s="179">
        <f t="shared" ref="M155" si="38">M156+M157+M158+M159+M160</f>
        <v>32769.300000000003</v>
      </c>
      <c r="N155" s="179">
        <f t="shared" ref="N155:O155" si="39">N156+N157+N158+N159+N160</f>
        <v>35765.1</v>
      </c>
      <c r="O155" s="179">
        <f t="shared" si="39"/>
        <v>18525.96</v>
      </c>
      <c r="P155" s="176">
        <f t="shared" si="34"/>
        <v>56.534500279224751</v>
      </c>
      <c r="Q155" s="176">
        <f t="shared" si="35"/>
        <v>51.798988399305465</v>
      </c>
    </row>
    <row r="156" spans="1:17" ht="36" x14ac:dyDescent="0.25">
      <c r="A156" s="13" t="s">
        <v>25</v>
      </c>
      <c r="B156" s="13" t="s">
        <v>240</v>
      </c>
      <c r="C156" s="13" t="s">
        <v>46</v>
      </c>
      <c r="D156" s="13" t="s">
        <v>31</v>
      </c>
      <c r="E156" s="211" t="s">
        <v>267</v>
      </c>
      <c r="F156" s="211" t="s">
        <v>291</v>
      </c>
      <c r="G156" s="211" t="s">
        <v>16</v>
      </c>
      <c r="H156" s="12">
        <v>843</v>
      </c>
      <c r="I156" s="13" t="s">
        <v>31</v>
      </c>
      <c r="J156" s="13" t="s">
        <v>42</v>
      </c>
      <c r="K156" s="13" t="s">
        <v>268</v>
      </c>
      <c r="L156" s="12">
        <v>530</v>
      </c>
      <c r="M156" s="182"/>
      <c r="N156" s="182"/>
      <c r="O156" s="179"/>
      <c r="P156" s="176"/>
      <c r="Q156" s="176"/>
    </row>
    <row r="157" spans="1:17" s="54" customFormat="1" ht="36" x14ac:dyDescent="0.25">
      <c r="A157" s="13" t="s">
        <v>25</v>
      </c>
      <c r="B157" s="13" t="s">
        <v>240</v>
      </c>
      <c r="C157" s="13" t="s">
        <v>46</v>
      </c>
      <c r="D157" s="13" t="s">
        <v>37</v>
      </c>
      <c r="E157" s="211" t="s">
        <v>269</v>
      </c>
      <c r="F157" s="211" t="s">
        <v>291</v>
      </c>
      <c r="G157" s="211" t="s">
        <v>16</v>
      </c>
      <c r="H157" s="12">
        <v>843</v>
      </c>
      <c r="I157" s="13" t="s">
        <v>31</v>
      </c>
      <c r="J157" s="13" t="s">
        <v>42</v>
      </c>
      <c r="K157" s="210">
        <v>3040504350</v>
      </c>
      <c r="L157" s="12">
        <v>530</v>
      </c>
      <c r="M157" s="182">
        <v>17962.3</v>
      </c>
      <c r="N157" s="182">
        <v>19958.099999999999</v>
      </c>
      <c r="O157" s="188">
        <v>11010.85</v>
      </c>
      <c r="P157" s="176">
        <f t="shared" si="34"/>
        <v>61.299777868090395</v>
      </c>
      <c r="Q157" s="176">
        <f t="shared" si="35"/>
        <v>55.16983079551661</v>
      </c>
    </row>
    <row r="158" spans="1:17" s="54" customFormat="1" ht="36" x14ac:dyDescent="0.25">
      <c r="A158" s="13" t="s">
        <v>25</v>
      </c>
      <c r="B158" s="13" t="s">
        <v>240</v>
      </c>
      <c r="C158" s="13" t="s">
        <v>46</v>
      </c>
      <c r="D158" s="13" t="s">
        <v>35</v>
      </c>
      <c r="E158" s="21" t="s">
        <v>270</v>
      </c>
      <c r="F158" s="278" t="s">
        <v>292</v>
      </c>
      <c r="G158" s="211" t="s">
        <v>16</v>
      </c>
      <c r="H158" s="12">
        <v>843</v>
      </c>
      <c r="I158" s="13" t="s">
        <v>31</v>
      </c>
      <c r="J158" s="13" t="s">
        <v>42</v>
      </c>
      <c r="K158" s="210">
        <v>3040504410</v>
      </c>
      <c r="L158" s="12">
        <v>530</v>
      </c>
      <c r="M158" s="182"/>
      <c r="N158" s="182"/>
      <c r="O158" s="188"/>
      <c r="P158" s="176"/>
      <c r="Q158" s="176"/>
    </row>
    <row r="159" spans="1:17" s="54" customFormat="1" ht="36" x14ac:dyDescent="0.25">
      <c r="A159" s="13" t="s">
        <v>25</v>
      </c>
      <c r="B159" s="13" t="s">
        <v>240</v>
      </c>
      <c r="C159" s="13" t="s">
        <v>46</v>
      </c>
      <c r="D159" s="13" t="s">
        <v>42</v>
      </c>
      <c r="E159" s="21" t="s">
        <v>271</v>
      </c>
      <c r="F159" s="279"/>
      <c r="G159" s="211" t="s">
        <v>16</v>
      </c>
      <c r="H159" s="12">
        <v>843</v>
      </c>
      <c r="I159" s="13" t="s">
        <v>31</v>
      </c>
      <c r="J159" s="13" t="s">
        <v>42</v>
      </c>
      <c r="K159" s="210">
        <v>3040504420</v>
      </c>
      <c r="L159" s="12">
        <v>530</v>
      </c>
      <c r="M159" s="182"/>
      <c r="N159" s="182"/>
      <c r="O159" s="188"/>
      <c r="P159" s="176"/>
      <c r="Q159" s="176"/>
    </row>
    <row r="160" spans="1:17" s="54" customFormat="1" ht="120" x14ac:dyDescent="0.25">
      <c r="A160" s="13" t="s">
        <v>25</v>
      </c>
      <c r="B160" s="13" t="s">
        <v>240</v>
      </c>
      <c r="C160" s="13" t="s">
        <v>46</v>
      </c>
      <c r="D160" s="13" t="s">
        <v>46</v>
      </c>
      <c r="E160" s="21" t="s">
        <v>272</v>
      </c>
      <c r="F160" s="280"/>
      <c r="G160" s="211" t="s">
        <v>16</v>
      </c>
      <c r="H160" s="12">
        <v>843</v>
      </c>
      <c r="I160" s="13" t="s">
        <v>31</v>
      </c>
      <c r="J160" s="13" t="s">
        <v>42</v>
      </c>
      <c r="K160" s="210">
        <v>3040507860</v>
      </c>
      <c r="L160" s="12">
        <v>530</v>
      </c>
      <c r="M160" s="182">
        <v>14807</v>
      </c>
      <c r="N160" s="182">
        <v>15807</v>
      </c>
      <c r="O160" s="188">
        <v>7515.11</v>
      </c>
      <c r="P160" s="176">
        <f t="shared" si="34"/>
        <v>50.753765111096101</v>
      </c>
      <c r="Q160" s="176">
        <f t="shared" si="35"/>
        <v>47.542924021003351</v>
      </c>
    </row>
    <row r="161" spans="1:17" ht="108" x14ac:dyDescent="0.25">
      <c r="A161" s="13" t="s">
        <v>25</v>
      </c>
      <c r="B161" s="13" t="s">
        <v>240</v>
      </c>
      <c r="C161" s="13" t="s">
        <v>49</v>
      </c>
      <c r="D161" s="13"/>
      <c r="E161" s="211" t="s">
        <v>273</v>
      </c>
      <c r="F161" s="211" t="s">
        <v>293</v>
      </c>
      <c r="G161" s="211"/>
      <c r="H161" s="12"/>
      <c r="I161" s="13"/>
      <c r="J161" s="13"/>
      <c r="K161" s="210"/>
      <c r="L161" s="12"/>
      <c r="M161" s="179"/>
      <c r="N161" s="179"/>
      <c r="O161" s="179"/>
      <c r="P161" s="176"/>
      <c r="Q161" s="176"/>
    </row>
    <row r="162" spans="1:17" x14ac:dyDescent="0.25">
      <c r="A162" s="70"/>
      <c r="B162" s="70"/>
      <c r="C162" s="70"/>
      <c r="D162" s="70"/>
      <c r="E162" s="212"/>
      <c r="F162" s="70"/>
      <c r="G162" s="70"/>
      <c r="H162" s="71"/>
      <c r="I162" s="72"/>
      <c r="J162" s="72"/>
      <c r="K162" s="72"/>
      <c r="L162" s="71"/>
    </row>
    <row r="163" spans="1:17" s="3" customFormat="1" x14ac:dyDescent="0.25">
      <c r="A163" s="244" t="s">
        <v>412</v>
      </c>
      <c r="B163" s="244"/>
      <c r="C163" s="244"/>
      <c r="D163" s="244"/>
      <c r="E163" s="244"/>
      <c r="F163" s="244"/>
      <c r="G163" s="244"/>
      <c r="H163" s="244"/>
      <c r="I163" s="244"/>
      <c r="J163" s="244"/>
      <c r="K163" s="244"/>
      <c r="L163" s="244"/>
      <c r="M163" s="244"/>
      <c r="N163" s="244"/>
      <c r="O163" s="244"/>
      <c r="P163" s="244"/>
      <c r="Q163" s="244"/>
    </row>
    <row r="164" spans="1:17" s="3" customFormat="1" x14ac:dyDescent="0.25">
      <c r="A164" s="72"/>
      <c r="B164" s="72"/>
      <c r="C164" s="72"/>
      <c r="D164" s="72"/>
      <c r="E164" s="73"/>
      <c r="F164" s="73"/>
      <c r="G164" s="73"/>
      <c r="H164" s="71"/>
      <c r="I164" s="72"/>
      <c r="J164" s="72"/>
      <c r="K164" s="72"/>
      <c r="L164" s="71"/>
      <c r="M164" s="191"/>
      <c r="N164" s="191"/>
      <c r="O164" s="191"/>
      <c r="P164" s="194"/>
      <c r="Q164" s="194"/>
    </row>
  </sheetData>
  <autoFilter ref="A9:Q161"/>
  <mergeCells count="80">
    <mergeCell ref="E150:E152"/>
    <mergeCell ref="F158:F160"/>
    <mergeCell ref="A145:A147"/>
    <mergeCell ref="B145:B147"/>
    <mergeCell ref="C145:C147"/>
    <mergeCell ref="D145:D147"/>
    <mergeCell ref="E145:E147"/>
    <mergeCell ref="F142:F144"/>
    <mergeCell ref="A133:A134"/>
    <mergeCell ref="B133:B134"/>
    <mergeCell ref="C133:C134"/>
    <mergeCell ref="D133:D134"/>
    <mergeCell ref="E133:E134"/>
    <mergeCell ref="F136:F138"/>
    <mergeCell ref="A139:A141"/>
    <mergeCell ref="B139:B141"/>
    <mergeCell ref="C139:C141"/>
    <mergeCell ref="D139:D141"/>
    <mergeCell ref="E139:E141"/>
    <mergeCell ref="F124:F125"/>
    <mergeCell ref="F126:F127"/>
    <mergeCell ref="A131:A132"/>
    <mergeCell ref="B131:B132"/>
    <mergeCell ref="C131:C132"/>
    <mergeCell ref="D131:D132"/>
    <mergeCell ref="E131:E132"/>
    <mergeCell ref="F116:F117"/>
    <mergeCell ref="A122:A123"/>
    <mergeCell ref="B122:B123"/>
    <mergeCell ref="C122:C123"/>
    <mergeCell ref="D122:D123"/>
    <mergeCell ref="E122:E123"/>
    <mergeCell ref="F112:F114"/>
    <mergeCell ref="A100:A108"/>
    <mergeCell ref="B100:B108"/>
    <mergeCell ref="C100:C108"/>
    <mergeCell ref="D100:D108"/>
    <mergeCell ref="F103:F105"/>
    <mergeCell ref="A110:A111"/>
    <mergeCell ref="B110:B111"/>
    <mergeCell ref="C110:C111"/>
    <mergeCell ref="D110:D111"/>
    <mergeCell ref="F110:F111"/>
    <mergeCell ref="A112:A115"/>
    <mergeCell ref="B112:B115"/>
    <mergeCell ref="C112:C115"/>
    <mergeCell ref="D112:D115"/>
    <mergeCell ref="E112:E115"/>
    <mergeCell ref="E78:E80"/>
    <mergeCell ref="A82:A83"/>
    <mergeCell ref="B82:B83"/>
    <mergeCell ref="C82:C83"/>
    <mergeCell ref="D82:D83"/>
    <mergeCell ref="E82:E84"/>
    <mergeCell ref="F50:F51"/>
    <mergeCell ref="F52:F53"/>
    <mergeCell ref="F69:F70"/>
    <mergeCell ref="F66:F68"/>
    <mergeCell ref="E74:E76"/>
    <mergeCell ref="B10:B20"/>
    <mergeCell ref="C10:C20"/>
    <mergeCell ref="D10:D20"/>
    <mergeCell ref="E10:E20"/>
    <mergeCell ref="F44:F45"/>
    <mergeCell ref="A163:Q163"/>
    <mergeCell ref="M8:O8"/>
    <mergeCell ref="A2:Q2"/>
    <mergeCell ref="A3:Q3"/>
    <mergeCell ref="A4:Q4"/>
    <mergeCell ref="G8:G9"/>
    <mergeCell ref="H8:L8"/>
    <mergeCell ref="P8:Q8"/>
    <mergeCell ref="A8:D8"/>
    <mergeCell ref="E21:E22"/>
    <mergeCell ref="F21:F22"/>
    <mergeCell ref="F11:F12"/>
    <mergeCell ref="F13:F14"/>
    <mergeCell ref="E8:E9"/>
    <mergeCell ref="F8:F9"/>
    <mergeCell ref="A10:A20"/>
  </mergeCells>
  <printOptions horizontalCentered="1"/>
  <pageMargins left="0" right="0" top="0.43307086614173229" bottom="0" header="0.19685039370078741" footer="0.11811023622047245"/>
  <pageSetup paperSize="9" scale="65" fitToHeight="25" orientation="landscape" horizontalDpi="180" verticalDpi="180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showZeros="0" topLeftCell="A11" zoomScaleNormal="100" workbookViewId="0">
      <selection activeCell="J22" sqref="J22"/>
    </sheetView>
  </sheetViews>
  <sheetFormatPr defaultColWidth="9.140625" defaultRowHeight="15" x14ac:dyDescent="0.25"/>
  <cols>
    <col min="1" max="3" width="6.42578125" style="92" customWidth="1"/>
    <col min="4" max="4" width="6.42578125" style="93" customWidth="1"/>
    <col min="5" max="5" width="32.140625" style="153" customWidth="1"/>
    <col min="6" max="6" width="23.28515625" style="154" customWidth="1"/>
    <col min="7" max="7" width="10.7109375" style="155" customWidth="1"/>
    <col min="8" max="8" width="6.7109375" style="93" customWidth="1"/>
    <col min="9" max="9" width="7.7109375" style="93" customWidth="1"/>
    <col min="10" max="10" width="11" style="98" customWidth="1"/>
    <col min="11" max="11" width="11.140625" style="99" customWidth="1"/>
    <col min="12" max="12" width="9.140625" style="99"/>
    <col min="13" max="14" width="9.140625" style="100"/>
    <col min="15" max="16384" width="9.140625" style="93"/>
  </cols>
  <sheetData>
    <row r="1" spans="1:15" s="85" customFormat="1" ht="15.75" x14ac:dyDescent="0.25">
      <c r="H1" s="86"/>
      <c r="I1" s="86"/>
      <c r="J1" s="87"/>
      <c r="K1" s="87"/>
      <c r="L1" s="87"/>
      <c r="M1" s="87"/>
      <c r="N1" s="88" t="s">
        <v>301</v>
      </c>
    </row>
    <row r="2" spans="1:15" s="85" customFormat="1" ht="15.75" x14ac:dyDescent="0.25">
      <c r="A2" s="89"/>
      <c r="H2" s="86"/>
      <c r="I2" s="86"/>
      <c r="J2" s="87"/>
      <c r="K2" s="88"/>
      <c r="L2" s="88"/>
      <c r="M2" s="87"/>
      <c r="N2" s="87"/>
    </row>
    <row r="3" spans="1:15" s="85" customFormat="1" ht="15.75" x14ac:dyDescent="0.25">
      <c r="A3" s="286" t="s">
        <v>302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</row>
    <row r="4" spans="1:15" s="85" customFormat="1" ht="15.75" x14ac:dyDescent="0.25">
      <c r="A4" s="286" t="s">
        <v>303</v>
      </c>
      <c r="B4" s="286"/>
      <c r="C4" s="286"/>
      <c r="D4" s="286"/>
      <c r="E4" s="286"/>
      <c r="F4" s="286"/>
      <c r="G4" s="286"/>
      <c r="H4" s="286"/>
      <c r="I4" s="286"/>
      <c r="J4" s="286"/>
      <c r="K4" s="286"/>
      <c r="L4" s="286"/>
      <c r="M4" s="286"/>
      <c r="N4" s="286"/>
    </row>
    <row r="5" spans="1:15" s="85" customFormat="1" ht="15.75" x14ac:dyDescent="0.25">
      <c r="A5" s="286" t="s">
        <v>304</v>
      </c>
      <c r="B5" s="286"/>
      <c r="C5" s="286"/>
      <c r="D5" s="286"/>
      <c r="E5" s="286"/>
      <c r="F5" s="286"/>
      <c r="G5" s="286"/>
      <c r="H5" s="286"/>
      <c r="I5" s="286"/>
      <c r="J5" s="286"/>
      <c r="K5" s="286"/>
      <c r="L5" s="286"/>
      <c r="M5" s="286"/>
      <c r="N5" s="286"/>
    </row>
    <row r="6" spans="1:15" s="85" customFormat="1" ht="15.75" x14ac:dyDescent="0.25">
      <c r="A6" s="286" t="s">
        <v>305</v>
      </c>
      <c r="B6" s="286"/>
      <c r="C6" s="286"/>
      <c r="D6" s="286"/>
      <c r="E6" s="286"/>
      <c r="F6" s="286"/>
      <c r="G6" s="286"/>
      <c r="H6" s="286"/>
      <c r="I6" s="286"/>
      <c r="J6" s="286"/>
      <c r="K6" s="286"/>
      <c r="L6" s="286"/>
      <c r="M6" s="286"/>
      <c r="N6" s="286"/>
    </row>
    <row r="7" spans="1:15" s="85" customFormat="1" ht="15.75" x14ac:dyDescent="0.25">
      <c r="A7" s="246" t="s">
        <v>300</v>
      </c>
      <c r="B7" s="246"/>
      <c r="C7" s="246"/>
      <c r="D7" s="246"/>
      <c r="E7" s="246"/>
      <c r="F7" s="246"/>
      <c r="G7" s="246"/>
      <c r="H7" s="246"/>
      <c r="I7" s="246"/>
      <c r="J7" s="246"/>
      <c r="K7" s="246"/>
      <c r="L7" s="246"/>
      <c r="M7" s="246"/>
      <c r="N7" s="246"/>
      <c r="O7" s="84"/>
    </row>
    <row r="8" spans="1:15" s="85" customFormat="1" ht="15.75" x14ac:dyDescent="0.25">
      <c r="E8" s="90"/>
      <c r="F8" s="91"/>
      <c r="H8" s="86"/>
      <c r="I8" s="86"/>
      <c r="J8" s="87"/>
      <c r="K8" s="87"/>
      <c r="L8" s="87"/>
      <c r="M8" s="87"/>
      <c r="N8" s="87"/>
    </row>
    <row r="9" spans="1:15" s="78" customFormat="1" ht="15.75" x14ac:dyDescent="0.25">
      <c r="A9" s="84" t="s">
        <v>277</v>
      </c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</row>
    <row r="10" spans="1:15" s="78" customFormat="1" ht="18.75" customHeight="1" x14ac:dyDescent="0.25">
      <c r="A10" s="287" t="s">
        <v>278</v>
      </c>
      <c r="B10" s="287"/>
      <c r="C10" s="287"/>
      <c r="D10" s="287"/>
      <c r="E10" s="287"/>
      <c r="F10" s="287"/>
      <c r="G10" s="287"/>
      <c r="H10" s="287"/>
      <c r="I10" s="287"/>
      <c r="J10" s="287"/>
      <c r="K10" s="77"/>
      <c r="L10" s="77"/>
      <c r="M10" s="74"/>
      <c r="N10" s="74"/>
      <c r="O10" s="77"/>
    </row>
    <row r="11" spans="1:15" x14ac:dyDescent="0.25">
      <c r="E11" s="94"/>
      <c r="F11" s="95"/>
      <c r="G11" s="96"/>
      <c r="H11" s="97"/>
      <c r="I11" s="97"/>
    </row>
    <row r="12" spans="1:15" s="102" customFormat="1" ht="69.75" customHeight="1" x14ac:dyDescent="0.2">
      <c r="A12" s="289" t="s">
        <v>0</v>
      </c>
      <c r="B12" s="290"/>
      <c r="C12" s="290"/>
      <c r="D12" s="291"/>
      <c r="E12" s="101" t="s">
        <v>306</v>
      </c>
      <c r="F12" s="101" t="s">
        <v>307</v>
      </c>
      <c r="G12" s="292" t="s">
        <v>308</v>
      </c>
      <c r="H12" s="289" t="s">
        <v>309</v>
      </c>
      <c r="I12" s="291"/>
      <c r="J12" s="282" t="s">
        <v>310</v>
      </c>
      <c r="K12" s="294"/>
      <c r="L12" s="283"/>
      <c r="M12" s="282" t="s">
        <v>280</v>
      </c>
      <c r="N12" s="283"/>
      <c r="O12" s="102">
        <f ca="1">O:AG</f>
        <v>0</v>
      </c>
    </row>
    <row r="13" spans="1:15" s="102" customFormat="1" ht="89.25" x14ac:dyDescent="0.2">
      <c r="A13" s="103" t="s">
        <v>5</v>
      </c>
      <c r="B13" s="103" t="s">
        <v>6</v>
      </c>
      <c r="C13" s="103" t="s">
        <v>7</v>
      </c>
      <c r="D13" s="104" t="s">
        <v>8</v>
      </c>
      <c r="E13" s="105" t="s">
        <v>311</v>
      </c>
      <c r="F13" s="101" t="s">
        <v>312</v>
      </c>
      <c r="G13" s="293"/>
      <c r="H13" s="106" t="s">
        <v>313</v>
      </c>
      <c r="I13" s="106" t="s">
        <v>314</v>
      </c>
      <c r="J13" s="107" t="s">
        <v>281</v>
      </c>
      <c r="K13" s="108" t="s">
        <v>315</v>
      </c>
      <c r="L13" s="108" t="s">
        <v>282</v>
      </c>
      <c r="M13" s="107" t="s">
        <v>283</v>
      </c>
      <c r="N13" s="107" t="s">
        <v>284</v>
      </c>
    </row>
    <row r="14" spans="1:15" s="102" customFormat="1" ht="51" x14ac:dyDescent="0.2">
      <c r="A14" s="109" t="s">
        <v>25</v>
      </c>
      <c r="B14" s="109" t="s">
        <v>108</v>
      </c>
      <c r="C14" s="109"/>
      <c r="D14" s="109"/>
      <c r="E14" s="110" t="s">
        <v>316</v>
      </c>
      <c r="F14" s="110"/>
      <c r="G14" s="111"/>
      <c r="H14" s="112"/>
      <c r="I14" s="112"/>
      <c r="J14" s="113"/>
      <c r="K14" s="114"/>
      <c r="L14" s="114"/>
      <c r="M14" s="114"/>
      <c r="N14" s="114"/>
    </row>
    <row r="15" spans="1:15" s="102" customFormat="1" ht="63.75" x14ac:dyDescent="0.2">
      <c r="A15" s="109" t="s">
        <v>25</v>
      </c>
      <c r="B15" s="109" t="s">
        <v>108</v>
      </c>
      <c r="C15" s="109" t="s">
        <v>35</v>
      </c>
      <c r="D15" s="115"/>
      <c r="E15" s="116" t="s">
        <v>134</v>
      </c>
      <c r="F15" s="117"/>
      <c r="G15" s="118"/>
      <c r="H15" s="119"/>
      <c r="I15" s="119"/>
      <c r="J15" s="120">
        <f>J16+J17+J20</f>
        <v>17969.699999999997</v>
      </c>
      <c r="K15" s="120">
        <f t="shared" ref="K15:L15" si="0">K16+K17+K20</f>
        <v>17969.699999999997</v>
      </c>
      <c r="L15" s="120">
        <f t="shared" si="0"/>
        <v>15910.900000000001</v>
      </c>
      <c r="M15" s="114">
        <f>L15/J15%</f>
        <v>88.54293616476626</v>
      </c>
      <c r="N15" s="114">
        <f>L15/K15%</f>
        <v>88.54293616476626</v>
      </c>
    </row>
    <row r="16" spans="1:15" s="102" customFormat="1" ht="41.45" customHeight="1" x14ac:dyDescent="0.2">
      <c r="A16" s="121"/>
      <c r="B16" s="121"/>
      <c r="C16" s="121"/>
      <c r="D16" s="122"/>
      <c r="E16" s="123" t="s">
        <v>319</v>
      </c>
      <c r="F16" s="123" t="s">
        <v>317</v>
      </c>
      <c r="G16" s="118" t="s">
        <v>318</v>
      </c>
      <c r="H16" s="119">
        <v>12</v>
      </c>
      <c r="I16" s="119"/>
      <c r="J16" s="120">
        <v>9798.2999999999993</v>
      </c>
      <c r="K16" s="114">
        <v>9798.2999999999993</v>
      </c>
      <c r="L16" s="114">
        <v>8450.1</v>
      </c>
      <c r="M16" s="114">
        <f t="shared" ref="M16:M20" si="1">L16/J16%</f>
        <v>86.240470285661814</v>
      </c>
      <c r="N16" s="114">
        <f t="shared" ref="N16:N20" si="2">L16/K16%</f>
        <v>86.240470285661814</v>
      </c>
    </row>
    <row r="17" spans="1:16" s="102" customFormat="1" ht="63.75" x14ac:dyDescent="0.2">
      <c r="A17" s="121"/>
      <c r="B17" s="121"/>
      <c r="C17" s="121"/>
      <c r="D17" s="122"/>
      <c r="E17" s="123" t="s">
        <v>320</v>
      </c>
      <c r="F17" s="124" t="s">
        <v>321</v>
      </c>
      <c r="G17" s="125" t="s">
        <v>318</v>
      </c>
      <c r="H17" s="119">
        <v>7472</v>
      </c>
      <c r="I17" s="119"/>
      <c r="J17" s="120">
        <v>1185</v>
      </c>
      <c r="K17" s="114">
        <v>1185</v>
      </c>
      <c r="L17" s="114">
        <v>1038.2</v>
      </c>
      <c r="M17" s="114">
        <f t="shared" si="1"/>
        <v>87.611814345991561</v>
      </c>
      <c r="N17" s="114">
        <f t="shared" si="2"/>
        <v>87.611814345991561</v>
      </c>
    </row>
    <row r="18" spans="1:16" s="102" customFormat="1" ht="25.5" hidden="1" x14ac:dyDescent="0.2">
      <c r="A18" s="121"/>
      <c r="B18" s="121"/>
      <c r="C18" s="121"/>
      <c r="D18" s="122"/>
      <c r="E18" s="284" t="s">
        <v>322</v>
      </c>
      <c r="F18" s="124" t="s">
        <v>323</v>
      </c>
      <c r="G18" s="125" t="s">
        <v>318</v>
      </c>
      <c r="H18" s="119"/>
      <c r="I18" s="119"/>
      <c r="J18" s="120">
        <v>0</v>
      </c>
      <c r="K18" s="114">
        <v>0</v>
      </c>
      <c r="L18" s="114">
        <v>0</v>
      </c>
      <c r="M18" s="114" t="e">
        <f t="shared" si="1"/>
        <v>#DIV/0!</v>
      </c>
      <c r="N18" s="114" t="e">
        <f t="shared" si="2"/>
        <v>#DIV/0!</v>
      </c>
    </row>
    <row r="19" spans="1:16" s="102" customFormat="1" ht="38.25" hidden="1" x14ac:dyDescent="0.2">
      <c r="A19" s="121"/>
      <c r="B19" s="121"/>
      <c r="C19" s="121"/>
      <c r="D19" s="122"/>
      <c r="E19" s="285"/>
      <c r="F19" s="124" t="s">
        <v>324</v>
      </c>
      <c r="G19" s="125" t="s">
        <v>318</v>
      </c>
      <c r="H19" s="119"/>
      <c r="I19" s="119"/>
      <c r="J19" s="120">
        <v>0</v>
      </c>
      <c r="K19" s="114">
        <v>0</v>
      </c>
      <c r="L19" s="114">
        <v>0</v>
      </c>
      <c r="M19" s="114" t="e">
        <f t="shared" si="1"/>
        <v>#DIV/0!</v>
      </c>
      <c r="N19" s="114" t="e">
        <f t="shared" si="2"/>
        <v>#DIV/0!</v>
      </c>
    </row>
    <row r="20" spans="1:16" s="102" customFormat="1" ht="51" x14ac:dyDescent="0.2">
      <c r="A20" s="126"/>
      <c r="B20" s="126"/>
      <c r="C20" s="126"/>
      <c r="D20" s="127"/>
      <c r="E20" s="123" t="s">
        <v>325</v>
      </c>
      <c r="F20" s="123" t="s">
        <v>326</v>
      </c>
      <c r="G20" s="125" t="s">
        <v>327</v>
      </c>
      <c r="H20" s="119">
        <v>6758</v>
      </c>
      <c r="I20" s="119"/>
      <c r="J20" s="120">
        <v>6986.4</v>
      </c>
      <c r="K20" s="120">
        <v>6986.4</v>
      </c>
      <c r="L20" s="120">
        <v>6422.6</v>
      </c>
      <c r="M20" s="114">
        <f t="shared" si="1"/>
        <v>91.930035497538086</v>
      </c>
      <c r="N20" s="114">
        <f t="shared" si="2"/>
        <v>91.930035497538086</v>
      </c>
    </row>
    <row r="21" spans="1:16" s="102" customFormat="1" ht="38.25" x14ac:dyDescent="0.2">
      <c r="A21" s="125">
        <v>30</v>
      </c>
      <c r="B21" s="125">
        <v>3</v>
      </c>
      <c r="C21" s="125"/>
      <c r="D21" s="125"/>
      <c r="E21" s="128" t="s">
        <v>200</v>
      </c>
      <c r="F21" s="124"/>
      <c r="G21" s="118"/>
      <c r="H21" s="119"/>
      <c r="I21" s="119"/>
      <c r="J21" s="120"/>
      <c r="K21" s="114"/>
      <c r="L21" s="114"/>
      <c r="M21" s="114"/>
      <c r="N21" s="114"/>
      <c r="P21" s="156"/>
    </row>
    <row r="22" spans="1:16" s="102" customFormat="1" ht="77.45" customHeight="1" x14ac:dyDescent="0.2">
      <c r="A22" s="109" t="s">
        <v>25</v>
      </c>
      <c r="B22" s="109" t="s">
        <v>202</v>
      </c>
      <c r="C22" s="109" t="s">
        <v>71</v>
      </c>
      <c r="D22" s="129"/>
      <c r="E22" s="123" t="s">
        <v>328</v>
      </c>
      <c r="F22" s="123"/>
      <c r="G22" s="130"/>
      <c r="H22" s="114"/>
      <c r="I22" s="114"/>
      <c r="J22" s="114">
        <f>SUM(J23:J33)</f>
        <v>1703166.4</v>
      </c>
      <c r="K22" s="114">
        <f>SUM(K23:K33)</f>
        <v>1918548.1</v>
      </c>
      <c r="L22" s="114">
        <f t="shared" ref="L22" si="3">SUM(L23:L33)</f>
        <v>1149164.3</v>
      </c>
      <c r="M22" s="114">
        <f t="shared" ref="M22" si="4">L22/J22%</f>
        <v>67.472227023736494</v>
      </c>
      <c r="N22" s="114">
        <f t="shared" ref="N22" si="5">L22/K22%</f>
        <v>59.897601733310729</v>
      </c>
    </row>
    <row r="23" spans="1:16" s="102" customFormat="1" ht="89.25" x14ac:dyDescent="0.2">
      <c r="A23" s="133"/>
      <c r="B23" s="133"/>
      <c r="C23" s="133"/>
      <c r="D23" s="134"/>
      <c r="E23" s="123" t="s">
        <v>330</v>
      </c>
      <c r="F23" s="123" t="s">
        <v>317</v>
      </c>
      <c r="G23" s="118" t="s">
        <v>329</v>
      </c>
      <c r="H23" s="119">
        <v>144</v>
      </c>
      <c r="I23" s="119"/>
      <c r="J23" s="120">
        <v>87.8</v>
      </c>
      <c r="K23" s="114">
        <v>82.1</v>
      </c>
      <c r="L23" s="114">
        <v>47.2</v>
      </c>
      <c r="M23" s="114">
        <f t="shared" ref="M23:M32" si="6">L23/J23%</f>
        <v>53.758542141230073</v>
      </c>
      <c r="N23" s="114">
        <f t="shared" ref="N23:N32" si="7">L23/K23%</f>
        <v>57.490864799025587</v>
      </c>
    </row>
    <row r="24" spans="1:16" s="102" customFormat="1" ht="76.5" x14ac:dyDescent="0.2">
      <c r="A24" s="133"/>
      <c r="B24" s="133"/>
      <c r="C24" s="133"/>
      <c r="D24" s="134"/>
      <c r="E24" s="123" t="s">
        <v>331</v>
      </c>
      <c r="F24" s="123" t="s">
        <v>332</v>
      </c>
      <c r="G24" s="118" t="s">
        <v>329</v>
      </c>
      <c r="H24" s="119">
        <v>1600</v>
      </c>
      <c r="I24" s="119"/>
      <c r="J24" s="120">
        <v>1198.5999999999999</v>
      </c>
      <c r="K24" s="114">
        <v>1659.1</v>
      </c>
      <c r="L24" s="114">
        <v>1017.7</v>
      </c>
      <c r="M24" s="114">
        <f t="shared" si="6"/>
        <v>84.907391957283508</v>
      </c>
      <c r="N24" s="114">
        <f t="shared" si="7"/>
        <v>61.340485805557243</v>
      </c>
    </row>
    <row r="25" spans="1:16" s="102" customFormat="1" ht="178.5" x14ac:dyDescent="0.2">
      <c r="A25" s="133"/>
      <c r="B25" s="133"/>
      <c r="C25" s="133"/>
      <c r="D25" s="134"/>
      <c r="E25" s="135" t="s">
        <v>333</v>
      </c>
      <c r="F25" s="123" t="s">
        <v>334</v>
      </c>
      <c r="G25" s="118" t="s">
        <v>335</v>
      </c>
      <c r="H25" s="131">
        <f>31515+5022</f>
        <v>36537</v>
      </c>
      <c r="I25" s="131"/>
      <c r="J25" s="132">
        <v>744594.7</v>
      </c>
      <c r="K25" s="114">
        <v>1004101.1</v>
      </c>
      <c r="L25" s="114">
        <v>602730.69999999995</v>
      </c>
      <c r="M25" s="114">
        <f t="shared" si="6"/>
        <v>80.947487270591637</v>
      </c>
      <c r="N25" s="114">
        <f t="shared" si="7"/>
        <v>60.026893706221408</v>
      </c>
    </row>
    <row r="26" spans="1:16" s="102" customFormat="1" ht="191.25" x14ac:dyDescent="0.2">
      <c r="A26" s="133"/>
      <c r="B26" s="133"/>
      <c r="C26" s="133"/>
      <c r="D26" s="134"/>
      <c r="E26" s="136" t="s">
        <v>336</v>
      </c>
      <c r="F26" s="123" t="s">
        <v>334</v>
      </c>
      <c r="G26" s="118" t="s">
        <v>335</v>
      </c>
      <c r="H26" s="131">
        <f>44564+2190</f>
        <v>46754</v>
      </c>
      <c r="I26" s="131"/>
      <c r="J26" s="132">
        <v>343362.9</v>
      </c>
      <c r="K26" s="114">
        <v>305777.59999999998</v>
      </c>
      <c r="L26" s="114">
        <v>182459.2</v>
      </c>
      <c r="M26" s="114">
        <f t="shared" si="6"/>
        <v>53.138880176046975</v>
      </c>
      <c r="N26" s="114">
        <f t="shared" si="7"/>
        <v>59.670557947998816</v>
      </c>
    </row>
    <row r="27" spans="1:16" ht="191.25" x14ac:dyDescent="0.25">
      <c r="A27" s="133"/>
      <c r="B27" s="133"/>
      <c r="C27" s="133"/>
      <c r="D27" s="134"/>
      <c r="E27" s="123" t="s">
        <v>337</v>
      </c>
      <c r="F27" s="123" t="s">
        <v>334</v>
      </c>
      <c r="G27" s="118" t="s">
        <v>335</v>
      </c>
      <c r="H27" s="131">
        <v>32053</v>
      </c>
      <c r="I27" s="131"/>
      <c r="J27" s="132">
        <v>596693.5</v>
      </c>
      <c r="K27" s="114">
        <v>599598.5</v>
      </c>
      <c r="L27" s="114">
        <v>358425.7</v>
      </c>
      <c r="M27" s="114">
        <f t="shared" si="6"/>
        <v>60.068644957587104</v>
      </c>
      <c r="N27" s="114">
        <f t="shared" si="7"/>
        <v>59.777617855948613</v>
      </c>
    </row>
    <row r="28" spans="1:16" s="141" customFormat="1" ht="63.75" x14ac:dyDescent="0.2">
      <c r="A28" s="137"/>
      <c r="B28" s="137"/>
      <c r="C28" s="137"/>
      <c r="D28" s="138"/>
      <c r="E28" s="139" t="s">
        <v>338</v>
      </c>
      <c r="F28" s="140" t="s">
        <v>339</v>
      </c>
      <c r="G28" s="130" t="s">
        <v>329</v>
      </c>
      <c r="H28" s="131">
        <v>1722</v>
      </c>
      <c r="I28" s="131"/>
      <c r="J28" s="132">
        <v>14848.6</v>
      </c>
      <c r="K28" s="114">
        <v>5475.3</v>
      </c>
      <c r="L28" s="114">
        <v>3400.1</v>
      </c>
      <c r="M28" s="114">
        <f t="shared" si="6"/>
        <v>22.898455073205557</v>
      </c>
      <c r="N28" s="114">
        <f t="shared" si="7"/>
        <v>62.098880426643284</v>
      </c>
    </row>
    <row r="29" spans="1:16" s="141" customFormat="1" ht="74.45" customHeight="1" x14ac:dyDescent="0.2">
      <c r="A29" s="142"/>
      <c r="B29" s="142"/>
      <c r="C29" s="142"/>
      <c r="D29" s="143"/>
      <c r="E29" s="139" t="s">
        <v>340</v>
      </c>
      <c r="F29" s="123" t="s">
        <v>341</v>
      </c>
      <c r="G29" s="118" t="s">
        <v>335</v>
      </c>
      <c r="H29" s="131">
        <v>121</v>
      </c>
      <c r="I29" s="131"/>
      <c r="J29" s="132">
        <v>1098.3</v>
      </c>
      <c r="K29" s="114">
        <v>1150.0999999999999</v>
      </c>
      <c r="L29" s="114">
        <v>652.4</v>
      </c>
      <c r="M29" s="114">
        <f t="shared" si="6"/>
        <v>59.400892288081586</v>
      </c>
      <c r="N29" s="114">
        <f t="shared" si="7"/>
        <v>56.725502130249545</v>
      </c>
    </row>
    <row r="30" spans="1:16" s="141" customFormat="1" ht="48" customHeight="1" x14ac:dyDescent="0.2">
      <c r="A30" s="144"/>
      <c r="B30" s="144"/>
      <c r="C30" s="144"/>
      <c r="D30" s="145"/>
      <c r="E30" s="146" t="s">
        <v>342</v>
      </c>
      <c r="F30" s="147" t="s">
        <v>317</v>
      </c>
      <c r="G30" s="111" t="s">
        <v>329</v>
      </c>
      <c r="H30" s="148">
        <v>232</v>
      </c>
      <c r="I30" s="148"/>
      <c r="J30" s="149">
        <v>911.7</v>
      </c>
      <c r="K30" s="114">
        <v>514.20000000000005</v>
      </c>
      <c r="L30" s="114">
        <v>307.8</v>
      </c>
      <c r="M30" s="114">
        <f t="shared" si="6"/>
        <v>33.761105626850934</v>
      </c>
      <c r="N30" s="114">
        <f t="shared" si="7"/>
        <v>59.859976662777129</v>
      </c>
    </row>
    <row r="31" spans="1:16" s="141" customFormat="1" ht="97.9" customHeight="1" x14ac:dyDescent="0.2">
      <c r="A31" s="142"/>
      <c r="B31" s="142"/>
      <c r="C31" s="142"/>
      <c r="D31" s="143"/>
      <c r="E31" s="139" t="s">
        <v>343</v>
      </c>
      <c r="F31" s="150" t="s">
        <v>344</v>
      </c>
      <c r="G31" s="118" t="s">
        <v>329</v>
      </c>
      <c r="H31" s="131">
        <v>36</v>
      </c>
      <c r="I31" s="131"/>
      <c r="J31" s="132">
        <v>38.4</v>
      </c>
      <c r="K31" s="114">
        <v>6.1</v>
      </c>
      <c r="L31" s="114">
        <v>3.8</v>
      </c>
      <c r="M31" s="114">
        <f t="shared" si="6"/>
        <v>9.8958333333333321</v>
      </c>
      <c r="N31" s="114">
        <f t="shared" si="7"/>
        <v>62.295081967213115</v>
      </c>
    </row>
    <row r="32" spans="1:16" s="141" customFormat="1" ht="63.75" x14ac:dyDescent="0.2">
      <c r="A32" s="142"/>
      <c r="B32" s="142"/>
      <c r="C32" s="142"/>
      <c r="D32" s="143"/>
      <c r="E32" s="139" t="s">
        <v>345</v>
      </c>
      <c r="F32" s="123" t="s">
        <v>334</v>
      </c>
      <c r="G32" s="118" t="s">
        <v>335</v>
      </c>
      <c r="H32" s="131">
        <v>70</v>
      </c>
      <c r="I32" s="131"/>
      <c r="J32" s="132">
        <v>209.5</v>
      </c>
      <c r="K32" s="114">
        <v>61.6</v>
      </c>
      <c r="L32" s="114">
        <v>35.4</v>
      </c>
      <c r="M32" s="114">
        <f t="shared" si="6"/>
        <v>16.897374701670643</v>
      </c>
      <c r="N32" s="114">
        <f t="shared" si="7"/>
        <v>57.467532467532465</v>
      </c>
    </row>
    <row r="33" spans="1:14" s="141" customFormat="1" ht="63.75" x14ac:dyDescent="0.2">
      <c r="A33" s="142"/>
      <c r="B33" s="142"/>
      <c r="C33" s="142"/>
      <c r="D33" s="143"/>
      <c r="E33" s="151" t="s">
        <v>346</v>
      </c>
      <c r="F33" s="140" t="s">
        <v>317</v>
      </c>
      <c r="G33" s="130" t="s">
        <v>347</v>
      </c>
      <c r="H33" s="131">
        <v>220</v>
      </c>
      <c r="I33" s="131"/>
      <c r="J33" s="132">
        <v>122.4</v>
      </c>
      <c r="K33" s="152">
        <v>122.4</v>
      </c>
      <c r="L33" s="152">
        <v>84.3</v>
      </c>
      <c r="M33" s="114">
        <f t="shared" ref="M33" si="8">L33/J33%</f>
        <v>68.872549019607845</v>
      </c>
      <c r="N33" s="114">
        <f t="shared" ref="N33" si="9">L33/K33%</f>
        <v>68.872549019607845</v>
      </c>
    </row>
    <row r="34" spans="1:14" x14ac:dyDescent="0.25">
      <c r="F34" s="288" t="s">
        <v>348</v>
      </c>
      <c r="G34" s="288"/>
      <c r="H34" s="288"/>
      <c r="I34" s="288"/>
      <c r="J34" s="288"/>
    </row>
    <row r="36" spans="1:14" x14ac:dyDescent="0.25">
      <c r="J36" s="156"/>
    </row>
  </sheetData>
  <mergeCells count="13">
    <mergeCell ref="F34:J34"/>
    <mergeCell ref="A12:D12"/>
    <mergeCell ref="G12:G13"/>
    <mergeCell ref="H12:I12"/>
    <mergeCell ref="J12:L12"/>
    <mergeCell ref="M12:N12"/>
    <mergeCell ref="E18:E19"/>
    <mergeCell ref="A3:N3"/>
    <mergeCell ref="A4:N4"/>
    <mergeCell ref="A5:N5"/>
    <mergeCell ref="A6:N6"/>
    <mergeCell ref="A7:N7"/>
    <mergeCell ref="A10:J10"/>
  </mergeCells>
  <printOptions horizontalCentered="1"/>
  <pageMargins left="0.19685039370078741" right="0.31496062992125984" top="0.35433070866141736" bottom="0.15748031496062992" header="0.31496062992125984" footer="0.31496062992125984"/>
  <pageSetup paperSize="9" scale="5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zoomScale="80" zoomScaleNormal="80" workbookViewId="0">
      <selection activeCell="R40" sqref="R40"/>
    </sheetView>
  </sheetViews>
  <sheetFormatPr defaultRowHeight="15" x14ac:dyDescent="0.25"/>
  <cols>
    <col min="1" max="3" width="9.140625" style="164"/>
    <col min="4" max="4" width="49.42578125" style="164" customWidth="1"/>
    <col min="5" max="5" width="12.140625" style="164" customWidth="1"/>
    <col min="6" max="6" width="14.7109375" style="164" customWidth="1"/>
    <col min="7" max="7" width="10.28515625" style="164" customWidth="1"/>
    <col min="8" max="8" width="11" style="169" customWidth="1"/>
    <col min="9" max="9" width="14.5703125" style="169" customWidth="1"/>
    <col min="10" max="10" width="31.85546875" style="164" customWidth="1"/>
    <col min="11" max="16384" width="9.140625" style="164"/>
  </cols>
  <sheetData>
    <row r="1" spans="1:10" ht="15.75" x14ac:dyDescent="0.25">
      <c r="A1" s="159"/>
      <c r="B1" s="159"/>
      <c r="C1" s="159"/>
      <c r="D1" s="159"/>
      <c r="E1" s="159"/>
      <c r="F1" s="226"/>
      <c r="G1" s="226"/>
      <c r="H1" s="167"/>
      <c r="I1" s="170"/>
      <c r="J1" s="160" t="s">
        <v>349</v>
      </c>
    </row>
    <row r="2" spans="1:10" ht="15.75" x14ac:dyDescent="0.25">
      <c r="A2" s="159"/>
      <c r="B2" s="159"/>
      <c r="C2" s="159"/>
      <c r="D2" s="159"/>
      <c r="E2" s="159"/>
      <c r="F2" s="226"/>
      <c r="G2" s="226"/>
      <c r="H2" s="167"/>
      <c r="I2" s="170"/>
      <c r="J2" s="161"/>
    </row>
    <row r="3" spans="1:10" ht="15.75" x14ac:dyDescent="0.25">
      <c r="A3" s="159"/>
      <c r="B3" s="159"/>
      <c r="C3" s="159"/>
      <c r="D3" s="159"/>
      <c r="E3" s="159"/>
      <c r="F3" s="226"/>
      <c r="G3" s="226"/>
      <c r="H3" s="167"/>
      <c r="I3" s="170"/>
      <c r="J3" s="161"/>
    </row>
    <row r="4" spans="1:10" ht="15.75" x14ac:dyDescent="0.25">
      <c r="A4" s="159"/>
      <c r="B4" s="159"/>
      <c r="C4" s="159"/>
      <c r="D4" s="159"/>
      <c r="E4" s="159"/>
      <c r="F4" s="226"/>
      <c r="G4" s="226"/>
      <c r="H4" s="167"/>
      <c r="I4" s="170"/>
      <c r="J4" s="161"/>
    </row>
    <row r="5" spans="1:10" ht="15.75" x14ac:dyDescent="0.25">
      <c r="A5" s="227"/>
      <c r="B5" s="159"/>
      <c r="C5" s="159"/>
      <c r="D5" s="159"/>
      <c r="E5" s="159"/>
      <c r="F5" s="226"/>
      <c r="G5" s="226"/>
      <c r="H5" s="167"/>
      <c r="I5" s="170"/>
      <c r="J5" s="161"/>
    </row>
    <row r="6" spans="1:10" ht="15.75" x14ac:dyDescent="0.25">
      <c r="A6" s="295" t="s">
        <v>350</v>
      </c>
      <c r="B6" s="295"/>
      <c r="C6" s="295"/>
      <c r="D6" s="295"/>
      <c r="E6" s="295"/>
      <c r="F6" s="295"/>
      <c r="G6" s="295"/>
      <c r="H6" s="295"/>
      <c r="I6" s="295"/>
      <c r="J6" s="295"/>
    </row>
    <row r="7" spans="1:10" ht="15.75" x14ac:dyDescent="0.25">
      <c r="A7" s="295" t="s">
        <v>372</v>
      </c>
      <c r="B7" s="295"/>
      <c r="C7" s="295"/>
      <c r="D7" s="295"/>
      <c r="E7" s="295"/>
      <c r="F7" s="295"/>
      <c r="G7" s="295"/>
      <c r="H7" s="295"/>
      <c r="I7" s="295"/>
      <c r="J7" s="295"/>
    </row>
    <row r="8" spans="1:10" ht="15.75" x14ac:dyDescent="0.25">
      <c r="A8" s="295" t="s">
        <v>373</v>
      </c>
      <c r="B8" s="295"/>
      <c r="C8" s="295"/>
      <c r="D8" s="295"/>
      <c r="E8" s="295"/>
      <c r="F8" s="295"/>
      <c r="G8" s="295"/>
      <c r="H8" s="295"/>
      <c r="I8" s="295"/>
      <c r="J8" s="295"/>
    </row>
    <row r="9" spans="1:10" ht="15.75" x14ac:dyDescent="0.25">
      <c r="A9" s="159"/>
      <c r="B9" s="159"/>
      <c r="C9" s="159"/>
      <c r="D9" s="159"/>
      <c r="E9" s="228"/>
      <c r="F9" s="226"/>
      <c r="G9" s="226"/>
      <c r="H9" s="167"/>
      <c r="I9" s="170"/>
      <c r="J9" s="161"/>
    </row>
    <row r="10" spans="1:10" ht="15.75" x14ac:dyDescent="0.25">
      <c r="A10" s="295" t="s">
        <v>374</v>
      </c>
      <c r="B10" s="295"/>
      <c r="C10" s="295"/>
      <c r="D10" s="295"/>
      <c r="E10" s="295"/>
      <c r="F10" s="295"/>
      <c r="G10" s="295"/>
      <c r="H10" s="295"/>
      <c r="I10" s="295"/>
      <c r="J10" s="295"/>
    </row>
    <row r="11" spans="1:10" ht="15.75" x14ac:dyDescent="0.25">
      <c r="A11" s="295" t="s">
        <v>351</v>
      </c>
      <c r="B11" s="295"/>
      <c r="C11" s="295"/>
      <c r="D11" s="295"/>
      <c r="E11" s="295"/>
      <c r="F11" s="295"/>
      <c r="G11" s="295"/>
      <c r="H11" s="295"/>
      <c r="I11" s="295"/>
      <c r="J11" s="295"/>
    </row>
    <row r="12" spans="1:10" ht="15.75" x14ac:dyDescent="0.25">
      <c r="A12" s="159" t="s">
        <v>352</v>
      </c>
      <c r="B12" s="159"/>
      <c r="C12" s="159"/>
      <c r="D12" s="159"/>
      <c r="E12" s="228"/>
      <c r="F12" s="226"/>
      <c r="G12" s="226"/>
      <c r="H12" s="167"/>
      <c r="I12" s="170"/>
      <c r="J12" s="161"/>
    </row>
    <row r="13" spans="1:10" ht="15.75" x14ac:dyDescent="0.25">
      <c r="A13" s="159"/>
      <c r="B13" s="159"/>
      <c r="C13" s="159"/>
      <c r="D13" s="159"/>
      <c r="E13" s="228"/>
      <c r="F13" s="226"/>
      <c r="G13" s="226"/>
      <c r="H13" s="167"/>
      <c r="I13" s="170"/>
      <c r="J13" s="161"/>
    </row>
    <row r="14" spans="1:10" ht="15.75" x14ac:dyDescent="0.25">
      <c r="A14" s="159" t="s">
        <v>375</v>
      </c>
      <c r="B14" s="159"/>
      <c r="C14" s="159"/>
      <c r="D14" s="159"/>
      <c r="E14" s="159"/>
      <c r="F14" s="159"/>
      <c r="G14" s="159"/>
      <c r="H14" s="167"/>
      <c r="I14" s="170"/>
      <c r="J14" s="161"/>
    </row>
    <row r="15" spans="1:10" ht="15.75" x14ac:dyDescent="0.25">
      <c r="A15" s="227"/>
      <c r="B15" s="159"/>
      <c r="C15" s="159"/>
      <c r="D15" s="159"/>
      <c r="E15" s="159"/>
      <c r="F15" s="226"/>
      <c r="G15" s="226"/>
      <c r="H15" s="167"/>
      <c r="I15" s="170"/>
      <c r="J15" s="161"/>
    </row>
    <row r="16" spans="1:10" ht="15.75" x14ac:dyDescent="0.25">
      <c r="A16" s="159"/>
      <c r="B16" s="159"/>
      <c r="C16" s="159"/>
      <c r="D16" s="159"/>
      <c r="E16" s="159"/>
      <c r="F16" s="159"/>
      <c r="G16" s="159"/>
      <c r="H16" s="167"/>
      <c r="I16" s="167"/>
      <c r="J16" s="159"/>
    </row>
    <row r="17" spans="1:10" x14ac:dyDescent="0.25">
      <c r="A17" s="301" t="s">
        <v>0</v>
      </c>
      <c r="B17" s="302"/>
      <c r="C17" s="313" t="s">
        <v>376</v>
      </c>
      <c r="D17" s="313" t="s">
        <v>353</v>
      </c>
      <c r="E17" s="313" t="s">
        <v>354</v>
      </c>
      <c r="F17" s="313" t="s">
        <v>356</v>
      </c>
      <c r="G17" s="301" t="s">
        <v>355</v>
      </c>
      <c r="H17" s="302"/>
      <c r="I17" s="305" t="s">
        <v>399</v>
      </c>
      <c r="J17" s="305" t="s">
        <v>377</v>
      </c>
    </row>
    <row r="18" spans="1:10" x14ac:dyDescent="0.25">
      <c r="A18" s="303"/>
      <c r="B18" s="304"/>
      <c r="C18" s="314"/>
      <c r="D18" s="314"/>
      <c r="E18" s="314"/>
      <c r="F18" s="314"/>
      <c r="G18" s="303"/>
      <c r="H18" s="304"/>
      <c r="I18" s="306"/>
      <c r="J18" s="306"/>
    </row>
    <row r="19" spans="1:10" ht="78.75" x14ac:dyDescent="0.25">
      <c r="A19" s="229" t="s">
        <v>5</v>
      </c>
      <c r="B19" s="162" t="s">
        <v>6</v>
      </c>
      <c r="C19" s="315"/>
      <c r="D19" s="315"/>
      <c r="E19" s="315"/>
      <c r="F19" s="315"/>
      <c r="G19" s="162" t="s">
        <v>378</v>
      </c>
      <c r="H19" s="162" t="s">
        <v>414</v>
      </c>
      <c r="I19" s="307"/>
      <c r="J19" s="307"/>
    </row>
    <row r="20" spans="1:10" ht="15.75" x14ac:dyDescent="0.25">
      <c r="A20" s="308" t="s">
        <v>379</v>
      </c>
      <c r="B20" s="309"/>
      <c r="C20" s="309"/>
      <c r="D20" s="309"/>
      <c r="E20" s="309"/>
      <c r="F20" s="309"/>
      <c r="G20" s="310"/>
      <c r="H20" s="166"/>
      <c r="I20" s="166"/>
      <c r="J20" s="163"/>
    </row>
    <row r="21" spans="1:10" ht="94.5" x14ac:dyDescent="0.25">
      <c r="A21" s="230">
        <v>30</v>
      </c>
      <c r="B21" s="172">
        <v>0</v>
      </c>
      <c r="C21" s="172">
        <v>1</v>
      </c>
      <c r="D21" s="231" t="s">
        <v>380</v>
      </c>
      <c r="E21" s="172" t="s">
        <v>357</v>
      </c>
      <c r="F21" s="172">
        <v>99.9</v>
      </c>
      <c r="G21" s="172">
        <v>99.9</v>
      </c>
      <c r="H21" s="166">
        <v>99.9</v>
      </c>
      <c r="I21" s="166" t="s">
        <v>358</v>
      </c>
      <c r="J21" s="163"/>
    </row>
    <row r="22" spans="1:10" ht="94.5" x14ac:dyDescent="0.25">
      <c r="A22" s="230">
        <v>30</v>
      </c>
      <c r="B22" s="172">
        <v>0</v>
      </c>
      <c r="C22" s="172">
        <v>2</v>
      </c>
      <c r="D22" s="231" t="s">
        <v>381</v>
      </c>
      <c r="E22" s="172" t="s">
        <v>357</v>
      </c>
      <c r="F22" s="172">
        <v>99.8</v>
      </c>
      <c r="G22" s="172">
        <v>100</v>
      </c>
      <c r="H22" s="232" t="s">
        <v>401</v>
      </c>
      <c r="I22" s="174" t="s">
        <v>404</v>
      </c>
      <c r="J22" s="173" t="s">
        <v>400</v>
      </c>
    </row>
    <row r="23" spans="1:10" ht="15.75" x14ac:dyDescent="0.25">
      <c r="A23" s="296" t="s">
        <v>382</v>
      </c>
      <c r="B23" s="296"/>
      <c r="C23" s="296"/>
      <c r="D23" s="296"/>
      <c r="E23" s="296"/>
      <c r="F23" s="296"/>
      <c r="G23" s="297"/>
      <c r="H23" s="168"/>
      <c r="I23" s="166"/>
      <c r="J23" s="163"/>
    </row>
    <row r="24" spans="1:10" ht="141.75" x14ac:dyDescent="0.25">
      <c r="A24" s="233">
        <v>30</v>
      </c>
      <c r="B24" s="234">
        <v>1</v>
      </c>
      <c r="C24" s="234">
        <v>1</v>
      </c>
      <c r="D24" s="235" t="s">
        <v>359</v>
      </c>
      <c r="E24" s="234" t="s">
        <v>357</v>
      </c>
      <c r="F24" s="234">
        <v>98.4</v>
      </c>
      <c r="G24" s="234">
        <v>98.4</v>
      </c>
      <c r="H24" s="166">
        <v>98.4</v>
      </c>
      <c r="I24" s="166" t="s">
        <v>358</v>
      </c>
      <c r="J24" s="163"/>
    </row>
    <row r="25" spans="1:10" ht="94.5" x14ac:dyDescent="0.25">
      <c r="A25" s="230">
        <v>30</v>
      </c>
      <c r="B25" s="172">
        <v>1</v>
      </c>
      <c r="C25" s="172">
        <v>2</v>
      </c>
      <c r="D25" s="231" t="s">
        <v>383</v>
      </c>
      <c r="E25" s="172" t="s">
        <v>357</v>
      </c>
      <c r="F25" s="172">
        <v>26.9</v>
      </c>
      <c r="G25" s="172">
        <v>26</v>
      </c>
      <c r="H25" s="166">
        <v>26.38</v>
      </c>
      <c r="I25" s="166" t="s">
        <v>418</v>
      </c>
      <c r="J25" s="163"/>
    </row>
    <row r="26" spans="1:10" ht="94.5" x14ac:dyDescent="0.25">
      <c r="A26" s="230">
        <v>30</v>
      </c>
      <c r="B26" s="172">
        <v>1</v>
      </c>
      <c r="C26" s="172">
        <v>3</v>
      </c>
      <c r="D26" s="231" t="s">
        <v>384</v>
      </c>
      <c r="E26" s="172" t="s">
        <v>357</v>
      </c>
      <c r="F26" s="172">
        <v>29.7</v>
      </c>
      <c r="G26" s="172">
        <v>28</v>
      </c>
      <c r="H26" s="166">
        <v>30.5</v>
      </c>
      <c r="I26" s="166" t="s">
        <v>419</v>
      </c>
      <c r="J26" s="163"/>
    </row>
    <row r="27" spans="1:10" ht="78.75" x14ac:dyDescent="0.25">
      <c r="A27" s="230">
        <v>30</v>
      </c>
      <c r="B27" s="172">
        <v>1</v>
      </c>
      <c r="C27" s="172">
        <v>4</v>
      </c>
      <c r="D27" s="231" t="s">
        <v>385</v>
      </c>
      <c r="E27" s="172" t="s">
        <v>357</v>
      </c>
      <c r="F27" s="172">
        <v>100</v>
      </c>
      <c r="G27" s="172">
        <v>100</v>
      </c>
      <c r="H27" s="166">
        <v>100</v>
      </c>
      <c r="I27" s="166" t="s">
        <v>358</v>
      </c>
      <c r="J27" s="163"/>
    </row>
    <row r="28" spans="1:10" ht="83.25" customHeight="1" x14ac:dyDescent="0.25">
      <c r="A28" s="230">
        <v>30</v>
      </c>
      <c r="B28" s="172">
        <v>1</v>
      </c>
      <c r="C28" s="172">
        <v>7</v>
      </c>
      <c r="D28" s="231" t="s">
        <v>360</v>
      </c>
      <c r="E28" s="172" t="s">
        <v>357</v>
      </c>
      <c r="F28" s="172">
        <v>4.3</v>
      </c>
      <c r="G28" s="172">
        <v>5.8</v>
      </c>
      <c r="H28" s="166">
        <v>3</v>
      </c>
      <c r="I28" s="174" t="s">
        <v>420</v>
      </c>
      <c r="J28" s="236" t="s">
        <v>415</v>
      </c>
    </row>
    <row r="29" spans="1:10" ht="173.25" x14ac:dyDescent="0.25">
      <c r="A29" s="230">
        <v>30</v>
      </c>
      <c r="B29" s="172">
        <v>1</v>
      </c>
      <c r="C29" s="172">
        <v>8</v>
      </c>
      <c r="D29" s="231" t="s">
        <v>361</v>
      </c>
      <c r="E29" s="172" t="s">
        <v>357</v>
      </c>
      <c r="F29" s="172">
        <v>61</v>
      </c>
      <c r="G29" s="172">
        <v>47.1</v>
      </c>
      <c r="H29" s="166" t="s">
        <v>416</v>
      </c>
      <c r="I29" s="166" t="s">
        <v>416</v>
      </c>
      <c r="J29" s="157" t="s">
        <v>410</v>
      </c>
    </row>
    <row r="30" spans="1:10" ht="173.25" x14ac:dyDescent="0.25">
      <c r="A30" s="230">
        <v>30</v>
      </c>
      <c r="B30" s="172">
        <v>1</v>
      </c>
      <c r="C30" s="172">
        <v>9</v>
      </c>
      <c r="D30" s="231" t="s">
        <v>362</v>
      </c>
      <c r="E30" s="172" t="s">
        <v>357</v>
      </c>
      <c r="F30" s="172">
        <v>20</v>
      </c>
      <c r="G30" s="172">
        <v>17.5</v>
      </c>
      <c r="H30" s="166" t="s">
        <v>416</v>
      </c>
      <c r="I30" s="166" t="s">
        <v>416</v>
      </c>
      <c r="J30" s="157" t="s">
        <v>410</v>
      </c>
    </row>
    <row r="31" spans="1:10" ht="15.75" x14ac:dyDescent="0.25">
      <c r="A31" s="311" t="s">
        <v>386</v>
      </c>
      <c r="B31" s="311"/>
      <c r="C31" s="311"/>
      <c r="D31" s="311"/>
      <c r="E31" s="311"/>
      <c r="F31" s="311"/>
      <c r="G31" s="312"/>
      <c r="H31" s="168"/>
      <c r="I31" s="166"/>
      <c r="J31" s="163"/>
    </row>
    <row r="32" spans="1:10" ht="63" x14ac:dyDescent="0.25">
      <c r="A32" s="233">
        <v>30</v>
      </c>
      <c r="B32" s="233">
        <v>2</v>
      </c>
      <c r="C32" s="233">
        <v>4</v>
      </c>
      <c r="D32" s="237" t="s">
        <v>363</v>
      </c>
      <c r="E32" s="233" t="s">
        <v>347</v>
      </c>
      <c r="F32" s="233">
        <v>0.7</v>
      </c>
      <c r="G32" s="233">
        <v>0.7</v>
      </c>
      <c r="H32" s="166">
        <v>0.9</v>
      </c>
      <c r="I32" s="175">
        <v>1.286</v>
      </c>
      <c r="J32" s="238" t="s">
        <v>405</v>
      </c>
    </row>
    <row r="33" spans="1:10" ht="78.75" x14ac:dyDescent="0.25">
      <c r="A33" s="230">
        <v>30</v>
      </c>
      <c r="B33" s="172">
        <v>2</v>
      </c>
      <c r="C33" s="172">
        <v>8</v>
      </c>
      <c r="D33" s="231" t="s">
        <v>364</v>
      </c>
      <c r="E33" s="172" t="s">
        <v>347</v>
      </c>
      <c r="F33" s="172">
        <v>12720</v>
      </c>
      <c r="G33" s="172">
        <v>8797</v>
      </c>
      <c r="H33" s="166">
        <v>11755</v>
      </c>
      <c r="I33" s="174" t="s">
        <v>421</v>
      </c>
      <c r="J33" s="163"/>
    </row>
    <row r="34" spans="1:10" ht="47.25" x14ac:dyDescent="0.25">
      <c r="A34" s="230">
        <v>30</v>
      </c>
      <c r="B34" s="172">
        <v>2</v>
      </c>
      <c r="C34" s="231">
        <v>10</v>
      </c>
      <c r="D34" s="231" t="s">
        <v>387</v>
      </c>
      <c r="E34" s="172" t="s">
        <v>357</v>
      </c>
      <c r="F34" s="172">
        <v>15.8</v>
      </c>
      <c r="G34" s="172">
        <v>55.7</v>
      </c>
      <c r="H34" s="239">
        <v>15.5</v>
      </c>
      <c r="I34" s="174" t="s">
        <v>406</v>
      </c>
      <c r="J34" s="298" t="s">
        <v>403</v>
      </c>
    </row>
    <row r="35" spans="1:10" ht="63" x14ac:dyDescent="0.25">
      <c r="A35" s="230">
        <v>30</v>
      </c>
      <c r="B35" s="172">
        <v>2</v>
      </c>
      <c r="C35" s="231">
        <v>11</v>
      </c>
      <c r="D35" s="231" t="s">
        <v>365</v>
      </c>
      <c r="E35" s="172" t="s">
        <v>357</v>
      </c>
      <c r="F35" s="172">
        <v>57.8</v>
      </c>
      <c r="G35" s="172">
        <v>69.099999999999994</v>
      </c>
      <c r="H35" s="239">
        <v>58.1</v>
      </c>
      <c r="I35" s="174" t="s">
        <v>407</v>
      </c>
      <c r="J35" s="299"/>
    </row>
    <row r="36" spans="1:10" ht="47.25" x14ac:dyDescent="0.25">
      <c r="A36" s="230">
        <v>30</v>
      </c>
      <c r="B36" s="172">
        <v>2</v>
      </c>
      <c r="C36" s="231">
        <v>12</v>
      </c>
      <c r="D36" s="231" t="s">
        <v>366</v>
      </c>
      <c r="E36" s="172" t="s">
        <v>367</v>
      </c>
      <c r="F36" s="172">
        <v>43.4</v>
      </c>
      <c r="G36" s="172">
        <v>50.1</v>
      </c>
      <c r="H36" s="239">
        <v>20.8</v>
      </c>
      <c r="I36" s="174" t="s">
        <v>408</v>
      </c>
      <c r="J36" s="300"/>
    </row>
    <row r="37" spans="1:10" ht="15.75" x14ac:dyDescent="0.25">
      <c r="A37" s="296" t="s">
        <v>388</v>
      </c>
      <c r="B37" s="296"/>
      <c r="C37" s="296"/>
      <c r="D37" s="296"/>
      <c r="E37" s="296"/>
      <c r="F37" s="296"/>
      <c r="G37" s="297"/>
      <c r="H37" s="168"/>
      <c r="I37" s="166"/>
      <c r="J37" s="163"/>
    </row>
    <row r="38" spans="1:10" ht="47.25" x14ac:dyDescent="0.25">
      <c r="A38" s="233">
        <v>30</v>
      </c>
      <c r="B38" s="234">
        <v>3</v>
      </c>
      <c r="C38" s="234">
        <v>1</v>
      </c>
      <c r="D38" s="235" t="s">
        <v>389</v>
      </c>
      <c r="E38" s="234" t="s">
        <v>368</v>
      </c>
      <c r="F38" s="234">
        <v>22</v>
      </c>
      <c r="G38" s="234">
        <v>22</v>
      </c>
      <c r="H38" s="166">
        <v>22</v>
      </c>
      <c r="I38" s="171">
        <v>1</v>
      </c>
      <c r="J38" s="163"/>
    </row>
    <row r="39" spans="1:10" ht="63" x14ac:dyDescent="0.25">
      <c r="A39" s="230">
        <v>30</v>
      </c>
      <c r="B39" s="172">
        <v>3</v>
      </c>
      <c r="C39" s="172">
        <v>2</v>
      </c>
      <c r="D39" s="231" t="s">
        <v>369</v>
      </c>
      <c r="E39" s="172" t="s">
        <v>357</v>
      </c>
      <c r="F39" s="172">
        <v>60</v>
      </c>
      <c r="G39" s="172">
        <v>60</v>
      </c>
      <c r="H39" s="166">
        <v>60</v>
      </c>
      <c r="I39" s="166" t="s">
        <v>358</v>
      </c>
      <c r="J39" s="163"/>
    </row>
    <row r="40" spans="1:10" ht="189" x14ac:dyDescent="0.25">
      <c r="A40" s="230">
        <v>30</v>
      </c>
      <c r="B40" s="172">
        <v>3</v>
      </c>
      <c r="C40" s="172">
        <v>3</v>
      </c>
      <c r="D40" s="231" t="s">
        <v>390</v>
      </c>
      <c r="E40" s="172" t="s">
        <v>357</v>
      </c>
      <c r="F40" s="172">
        <v>0</v>
      </c>
      <c r="G40" s="172">
        <v>0</v>
      </c>
      <c r="H40" s="166">
        <v>0</v>
      </c>
      <c r="I40" s="166" t="s">
        <v>409</v>
      </c>
      <c r="J40" s="163"/>
    </row>
    <row r="41" spans="1:10" ht="126" x14ac:dyDescent="0.25">
      <c r="A41" s="230">
        <v>30</v>
      </c>
      <c r="B41" s="172">
        <v>3</v>
      </c>
      <c r="C41" s="172">
        <v>4</v>
      </c>
      <c r="D41" s="240" t="s">
        <v>391</v>
      </c>
      <c r="E41" s="230" t="s">
        <v>370</v>
      </c>
      <c r="F41" s="172">
        <v>30</v>
      </c>
      <c r="G41" s="172">
        <v>40</v>
      </c>
      <c r="H41" s="166">
        <v>0.75</v>
      </c>
      <c r="I41" s="225">
        <v>1.8700000000000001E-2</v>
      </c>
      <c r="J41" s="173" t="s">
        <v>417</v>
      </c>
    </row>
    <row r="42" spans="1:10" ht="141.75" x14ac:dyDescent="0.25">
      <c r="A42" s="230">
        <v>30</v>
      </c>
      <c r="B42" s="172">
        <v>3</v>
      </c>
      <c r="C42" s="172">
        <v>5</v>
      </c>
      <c r="D42" s="235" t="s">
        <v>392</v>
      </c>
      <c r="E42" s="172" t="s">
        <v>357</v>
      </c>
      <c r="F42" s="172">
        <v>0.45</v>
      </c>
      <c r="G42" s="172">
        <v>0.5</v>
      </c>
      <c r="H42" s="166">
        <v>0.5</v>
      </c>
      <c r="I42" s="166" t="s">
        <v>409</v>
      </c>
      <c r="J42" s="195"/>
    </row>
    <row r="43" spans="1:10" ht="87.75" customHeight="1" x14ac:dyDescent="0.25">
      <c r="A43" s="230">
        <v>30</v>
      </c>
      <c r="B43" s="172">
        <v>3</v>
      </c>
      <c r="C43" s="172">
        <v>6</v>
      </c>
      <c r="D43" s="241" t="s">
        <v>393</v>
      </c>
      <c r="E43" s="172" t="s">
        <v>357</v>
      </c>
      <c r="F43" s="172">
        <v>72</v>
      </c>
      <c r="G43" s="172">
        <v>15.4</v>
      </c>
      <c r="H43" s="239">
        <v>70.83</v>
      </c>
      <c r="I43" s="242" t="s">
        <v>398</v>
      </c>
      <c r="J43" s="165" t="s">
        <v>397</v>
      </c>
    </row>
    <row r="44" spans="1:10" ht="15.75" x14ac:dyDescent="0.25">
      <c r="A44" s="296" t="s">
        <v>394</v>
      </c>
      <c r="B44" s="296"/>
      <c r="C44" s="296"/>
      <c r="D44" s="296"/>
      <c r="E44" s="296"/>
      <c r="F44" s="296"/>
      <c r="G44" s="297"/>
      <c r="H44" s="168"/>
      <c r="I44" s="166"/>
      <c r="J44" s="163"/>
    </row>
    <row r="45" spans="1:10" ht="78.75" x14ac:dyDescent="0.25">
      <c r="A45" s="233">
        <v>30</v>
      </c>
      <c r="B45" s="234">
        <v>4</v>
      </c>
      <c r="C45" s="234">
        <v>1</v>
      </c>
      <c r="D45" s="235" t="s">
        <v>395</v>
      </c>
      <c r="E45" s="234" t="s">
        <v>357</v>
      </c>
      <c r="F45" s="234">
        <v>100</v>
      </c>
      <c r="G45" s="234">
        <v>100</v>
      </c>
      <c r="H45" s="166">
        <v>100</v>
      </c>
      <c r="I45" s="166" t="s">
        <v>358</v>
      </c>
      <c r="J45" s="163"/>
    </row>
    <row r="46" spans="1:10" ht="47.25" x14ac:dyDescent="0.25">
      <c r="A46" s="230">
        <v>30</v>
      </c>
      <c r="B46" s="172">
        <v>4</v>
      </c>
      <c r="C46" s="172">
        <v>2</v>
      </c>
      <c r="D46" s="231" t="s">
        <v>371</v>
      </c>
      <c r="E46" s="172" t="s">
        <v>357</v>
      </c>
      <c r="F46" s="172">
        <v>94.1</v>
      </c>
      <c r="G46" s="172" t="s">
        <v>396</v>
      </c>
      <c r="H46" s="166" t="s">
        <v>411</v>
      </c>
      <c r="I46" s="166" t="s">
        <v>411</v>
      </c>
      <c r="J46" s="157" t="s">
        <v>410</v>
      </c>
    </row>
    <row r="48" spans="1:10" x14ac:dyDescent="0.25">
      <c r="A48" s="243" t="s">
        <v>402</v>
      </c>
    </row>
  </sheetData>
  <mergeCells count="19">
    <mergeCell ref="A37:G37"/>
    <mergeCell ref="A44:G44"/>
    <mergeCell ref="J34:J36"/>
    <mergeCell ref="G17:H18"/>
    <mergeCell ref="I17:I19"/>
    <mergeCell ref="J17:J19"/>
    <mergeCell ref="A20:G20"/>
    <mergeCell ref="A23:G23"/>
    <mergeCell ref="A31:G31"/>
    <mergeCell ref="A17:B18"/>
    <mergeCell ref="C17:C19"/>
    <mergeCell ref="D17:D19"/>
    <mergeCell ref="E17:E19"/>
    <mergeCell ref="F17:F19"/>
    <mergeCell ref="A6:J6"/>
    <mergeCell ref="A7:J7"/>
    <mergeCell ref="A8:J8"/>
    <mergeCell ref="A10:J10"/>
    <mergeCell ref="A11:J11"/>
  </mergeCells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Форма 1(по закону о бюджете)</vt:lpstr>
      <vt:lpstr>Форма 4  госзадание</vt:lpstr>
      <vt:lpstr>Форма 5 показатели</vt:lpstr>
      <vt:lpstr>'Форма 1(по закону о бюджете)'!Заголовки_для_печати</vt:lpstr>
      <vt:lpstr>'Форма 4  госзадание'!Заголовки_для_печати</vt:lpstr>
      <vt:lpstr>'Форма 5 показатели'!Заголовки_для_печати</vt:lpstr>
      <vt:lpstr>'Форма 1(по закону о бюджете)'!Область_печати</vt:lpstr>
      <vt:lpstr>'Форма 4  госзадание'!Область_печати</vt:lpstr>
      <vt:lpstr>'Форма 5 показатели'!Область_печати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Девятерикова Елена Сергеевна</dc:creator>
  <cp:lastModifiedBy>Девятерикова Елена Сергеевна</cp:lastModifiedBy>
  <cp:lastPrinted>2022-10-19T09:48:15Z</cp:lastPrinted>
  <dcterms:created xsi:type="dcterms:W3CDTF">2022-07-04T11:57:13Z</dcterms:created>
  <dcterms:modified xsi:type="dcterms:W3CDTF">2022-11-10T05:41:39Z</dcterms:modified>
</cp:coreProperties>
</file>