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23970" windowHeight="9450" tabRatio="789" activeTab="2"/>
  </bookViews>
  <sheets>
    <sheet name="Приложение 1" sheetId="11" r:id="rId1"/>
    <sheet name="Приложение 5" sheetId="9" r:id="rId2"/>
    <sheet name="Приложение 6" sheetId="5" r:id="rId3"/>
    <sheet name="Приложение 7" sheetId="10" r:id="rId4"/>
  </sheets>
  <definedNames>
    <definedName name="_xlnm._FilterDatabase" localSheetId="3" hidden="1">'Приложение 7'!$A$12:$F$259</definedName>
    <definedName name="_xlnm.Print_Titles" localSheetId="2">'Приложение 6'!$15:$16</definedName>
    <definedName name="_xlnm.Print_Titles" localSheetId="3">'Приложение 7'!$11:$12</definedName>
    <definedName name="_xlnm.Print_Area" localSheetId="1">'Приложение 5'!$A$1:$Q$46</definedName>
    <definedName name="_xlnm.Print_Area" localSheetId="2">'Приложение 6'!$A$1:$J$54</definedName>
    <definedName name="_xlnm.Print_Area" localSheetId="3">'Приложение 7'!$A$1:$J$261</definedName>
  </definedNames>
  <calcPr calcId="145621"/>
</workbook>
</file>

<file path=xl/calcChain.xml><?xml version="1.0" encoding="utf-8"?>
<calcChain xmlns="http://schemas.openxmlformats.org/spreadsheetml/2006/main">
  <c r="M25" i="9" l="1"/>
  <c r="N25" i="9"/>
  <c r="M17" i="9"/>
  <c r="G21" i="10" l="1"/>
  <c r="G19" i="10"/>
  <c r="G24" i="10"/>
  <c r="G17" i="10"/>
  <c r="G61" i="10"/>
  <c r="F63" i="10"/>
  <c r="F65" i="10"/>
  <c r="F66" i="10"/>
  <c r="F76" i="10"/>
  <c r="F74" i="10" s="1"/>
  <c r="F97" i="10"/>
  <c r="F95" i="10" s="1"/>
  <c r="F94" i="10" s="1"/>
  <c r="F105" i="10"/>
  <c r="F106" i="10"/>
  <c r="F124" i="10"/>
  <c r="F117" i="10" s="1"/>
  <c r="F125" i="10"/>
  <c r="F145" i="10"/>
  <c r="F135" i="10" s="1"/>
  <c r="F147" i="10"/>
  <c r="F149" i="10"/>
  <c r="F169" i="10"/>
  <c r="F168" i="10" s="1"/>
  <c r="F158" i="10" s="1"/>
  <c r="F182" i="10"/>
  <c r="F238" i="10"/>
  <c r="F237" i="10" s="1"/>
  <c r="F226" i="10" s="1"/>
  <c r="F181" i="10" s="1"/>
  <c r="F241" i="10"/>
  <c r="N19" i="9"/>
  <c r="G29" i="10"/>
  <c r="G28" i="10" s="1"/>
  <c r="G25" i="10" s="1"/>
  <c r="G26" i="10"/>
  <c r="G28" i="5" s="1"/>
  <c r="G17" i="5"/>
  <c r="G19" i="5"/>
  <c r="F19" i="5"/>
  <c r="G13" i="10"/>
  <c r="G18" i="5" s="1"/>
  <c r="F167" i="10" l="1"/>
  <c r="F166" i="10" s="1"/>
  <c r="F156" i="10" s="1"/>
  <c r="F79" i="10"/>
  <c r="G27" i="10"/>
  <c r="N33" i="11"/>
  <c r="G45" i="5" l="1"/>
  <c r="G44" i="5" l="1"/>
  <c r="H45" i="5"/>
  <c r="H44" i="5" s="1"/>
  <c r="I45" i="5"/>
  <c r="I44" i="5" s="1"/>
  <c r="J45" i="5"/>
  <c r="J44" i="5" s="1"/>
  <c r="M42" i="9"/>
  <c r="M38" i="9" s="1"/>
  <c r="M41" i="9"/>
  <c r="M39" i="9" s="1"/>
  <c r="M40" i="9"/>
  <c r="L40" i="9"/>
  <c r="L38" i="9" s="1"/>
  <c r="L37" i="9" s="1"/>
  <c r="Q39" i="9"/>
  <c r="P39" i="9"/>
  <c r="P37" i="9" s="1"/>
  <c r="O39" i="9"/>
  <c r="N39" i="9"/>
  <c r="Q38" i="9"/>
  <c r="Q37" i="9" s="1"/>
  <c r="P38" i="9"/>
  <c r="O38" i="9"/>
  <c r="N38" i="9"/>
  <c r="O37" i="9"/>
  <c r="F26" i="10"/>
  <c r="F28" i="5" s="1"/>
  <c r="N37" i="9" l="1"/>
  <c r="M37" i="9"/>
  <c r="E157" i="10"/>
  <c r="F30" i="10"/>
  <c r="D36" i="10"/>
  <c r="D72" i="10"/>
  <c r="F19" i="10"/>
  <c r="F21" i="10"/>
  <c r="F20" i="10"/>
  <c r="F18" i="10"/>
  <c r="J18" i="10"/>
  <c r="I18" i="10"/>
  <c r="H18" i="10"/>
  <c r="G18" i="10"/>
  <c r="G23" i="10"/>
  <c r="F23" i="10"/>
  <c r="H182" i="10" l="1"/>
  <c r="G182" i="10"/>
  <c r="E182" i="10"/>
  <c r="E166" i="10"/>
  <c r="G238" i="10"/>
  <c r="H226" i="10"/>
  <c r="E226" i="10"/>
  <c r="D239" i="10"/>
  <c r="D182" i="10" l="1"/>
  <c r="D259" i="10" l="1"/>
  <c r="D258" i="10"/>
  <c r="D257" i="10"/>
  <c r="D256" i="10"/>
  <c r="D255" i="10"/>
  <c r="D254" i="10"/>
  <c r="D253" i="10"/>
  <c r="D252" i="10"/>
  <c r="D251" i="10"/>
  <c r="D250" i="10"/>
  <c r="D249" i="10"/>
  <c r="D248" i="10"/>
  <c r="D247" i="10"/>
  <c r="D246" i="10"/>
  <c r="D245" i="10"/>
  <c r="D244" i="10"/>
  <c r="D243" i="10"/>
  <c r="D242" i="10"/>
  <c r="H241" i="10"/>
  <c r="H181" i="10" s="1"/>
  <c r="G241" i="10"/>
  <c r="E241" i="10"/>
  <c r="E181" i="10" s="1"/>
  <c r="G237" i="10"/>
  <c r="G226" i="10" s="1"/>
  <c r="D236" i="10"/>
  <c r="D235" i="10"/>
  <c r="D234" i="10"/>
  <c r="D233" i="10"/>
  <c r="D232" i="10"/>
  <c r="D231" i="10"/>
  <c r="D230" i="10"/>
  <c r="D229" i="10"/>
  <c r="D228" i="10"/>
  <c r="D227" i="10"/>
  <c r="D225" i="10"/>
  <c r="D224" i="10"/>
  <c r="D223" i="10"/>
  <c r="D222" i="10"/>
  <c r="D221" i="10"/>
  <c r="D220" i="10"/>
  <c r="D219" i="10"/>
  <c r="D217" i="10"/>
  <c r="D216" i="10"/>
  <c r="D215" i="10"/>
  <c r="D214" i="10"/>
  <c r="D213" i="10"/>
  <c r="D212" i="10"/>
  <c r="D211" i="10"/>
  <c r="D210" i="10"/>
  <c r="D209" i="10"/>
  <c r="D207" i="10"/>
  <c r="D206" i="10"/>
  <c r="D205" i="10"/>
  <c r="D204" i="10"/>
  <c r="D203" i="10"/>
  <c r="D202" i="10"/>
  <c r="D201" i="10"/>
  <c r="D199" i="10"/>
  <c r="D198" i="10"/>
  <c r="D197" i="10"/>
  <c r="D195" i="10"/>
  <c r="D194" i="10"/>
  <c r="D190" i="10"/>
  <c r="D189" i="10"/>
  <c r="D188" i="10"/>
  <c r="D187" i="10"/>
  <c r="D186" i="10"/>
  <c r="D185" i="10"/>
  <c r="D184" i="10"/>
  <c r="D183" i="10"/>
  <c r="G181" i="10" l="1"/>
  <c r="D241" i="10"/>
  <c r="F29" i="10" l="1"/>
  <c r="F57" i="10"/>
  <c r="F27" i="10" l="1"/>
  <c r="F61" i="10"/>
  <c r="F17" i="10"/>
  <c r="F24" i="10"/>
  <c r="F55" i="10"/>
  <c r="D55" i="10" s="1"/>
  <c r="M36" i="9"/>
  <c r="F37" i="5"/>
  <c r="F36" i="5"/>
  <c r="F35" i="5"/>
  <c r="G20" i="10"/>
  <c r="E103" i="10"/>
  <c r="E104" i="10" s="1"/>
  <c r="D104" i="10" s="1"/>
  <c r="E135" i="10"/>
  <c r="D135" i="10" s="1"/>
  <c r="D180" i="10"/>
  <c r="D179" i="10"/>
  <c r="D178" i="10"/>
  <c r="D177" i="10"/>
  <c r="D172" i="10"/>
  <c r="D171" i="10"/>
  <c r="D170" i="10"/>
  <c r="D169" i="10"/>
  <c r="D168" i="10"/>
  <c r="D167" i="10"/>
  <c r="D176" i="10"/>
  <c r="D175" i="10"/>
  <c r="D174" i="10"/>
  <c r="D173" i="10"/>
  <c r="D165" i="10"/>
  <c r="D164" i="10"/>
  <c r="D163" i="10"/>
  <c r="D162" i="10"/>
  <c r="D161" i="10"/>
  <c r="D160" i="10"/>
  <c r="D155" i="10"/>
  <c r="D154" i="10"/>
  <c r="D153" i="10"/>
  <c r="D152" i="10"/>
  <c r="D151" i="10"/>
  <c r="D150" i="10"/>
  <c r="D149" i="10"/>
  <c r="D145" i="10"/>
  <c r="D143" i="10"/>
  <c r="D142" i="10"/>
  <c r="D140" i="10"/>
  <c r="D139" i="10"/>
  <c r="D138" i="10"/>
  <c r="D137" i="10"/>
  <c r="D136" i="10"/>
  <c r="D134" i="10"/>
  <c r="D132" i="10"/>
  <c r="D128" i="10"/>
  <c r="D127" i="10"/>
  <c r="D126" i="10"/>
  <c r="D122" i="10"/>
  <c r="D118" i="10"/>
  <c r="D115" i="10"/>
  <c r="D114" i="10"/>
  <c r="D112" i="10"/>
  <c r="D111" i="10"/>
  <c r="D106" i="10"/>
  <c r="D102" i="10"/>
  <c r="D99" i="10"/>
  <c r="D98" i="10"/>
  <c r="D96" i="10"/>
  <c r="D95" i="10"/>
  <c r="D86" i="10"/>
  <c r="D85" i="10"/>
  <c r="D83" i="10"/>
  <c r="D82" i="10"/>
  <c r="D81" i="10"/>
  <c r="D80" i="10"/>
  <c r="D78" i="10"/>
  <c r="D77" i="10"/>
  <c r="D75" i="10"/>
  <c r="D74" i="10"/>
  <c r="D70" i="10"/>
  <c r="D68" i="10"/>
  <c r="D64" i="10"/>
  <c r="D62" i="10"/>
  <c r="D59" i="10"/>
  <c r="D58" i="10"/>
  <c r="D56" i="10"/>
  <c r="D53" i="10"/>
  <c r="D52" i="10"/>
  <c r="D50" i="10"/>
  <c r="D49" i="10"/>
  <c r="D47" i="10"/>
  <c r="D46" i="10"/>
  <c r="D44" i="10"/>
  <c r="D43" i="10"/>
  <c r="D41" i="10"/>
  <c r="D40" i="10"/>
  <c r="D38" i="10"/>
  <c r="D35" i="10"/>
  <c r="D34" i="10"/>
  <c r="D33" i="10"/>
  <c r="D32" i="10"/>
  <c r="D31" i="10"/>
  <c r="D103" i="10" l="1"/>
  <c r="F15" i="10"/>
  <c r="F13" i="10" s="1"/>
  <c r="F28" i="10"/>
  <c r="L31" i="9"/>
  <c r="E101" i="10"/>
  <c r="F17" i="5" l="1"/>
  <c r="F18" i="5"/>
  <c r="F25" i="10"/>
  <c r="D101" i="10"/>
  <c r="E30" i="10"/>
  <c r="E71" i="10"/>
  <c r="F26" i="5" l="1"/>
  <c r="F27" i="5"/>
  <c r="E29" i="10"/>
  <c r="D29" i="10" s="1"/>
  <c r="D30" i="10"/>
  <c r="E69" i="10"/>
  <c r="D69" i="10" s="1"/>
  <c r="D71" i="10"/>
  <c r="E39" i="10"/>
  <c r="E65" i="10"/>
  <c r="E105" i="10"/>
  <c r="E125" i="10"/>
  <c r="D125" i="10" s="1"/>
  <c r="E124" i="10"/>
  <c r="D124" i="10" s="1"/>
  <c r="J22" i="5"/>
  <c r="E141" i="10"/>
  <c r="E113" i="10"/>
  <c r="E97" i="10"/>
  <c r="E84" i="10"/>
  <c r="E76" i="10"/>
  <c r="E51" i="10"/>
  <c r="E45" i="10"/>
  <c r="E148" i="10"/>
  <c r="E129" i="10"/>
  <c r="D129" i="10" s="1"/>
  <c r="E131" i="10"/>
  <c r="E121" i="10"/>
  <c r="E119" i="10"/>
  <c r="D119" i="10" s="1"/>
  <c r="M33" i="9"/>
  <c r="M22" i="9"/>
  <c r="E67" i="10" l="1"/>
  <c r="D67" i="10" s="1"/>
  <c r="E63" i="10"/>
  <c r="E61" i="10" s="1"/>
  <c r="D65" i="10"/>
  <c r="E130" i="10"/>
  <c r="E133" i="10" s="1"/>
  <c r="D133" i="10" s="1"/>
  <c r="D131" i="10"/>
  <c r="D105" i="10"/>
  <c r="E94" i="10"/>
  <c r="L29" i="9" s="1"/>
  <c r="E73" i="10"/>
  <c r="D73" i="10" s="1"/>
  <c r="E120" i="10"/>
  <c r="E123" i="10" s="1"/>
  <c r="D123" i="10" s="1"/>
  <c r="D121" i="10"/>
  <c r="E79" i="10"/>
  <c r="D76" i="10"/>
  <c r="E144" i="10"/>
  <c r="D141" i="10"/>
  <c r="E60" i="10"/>
  <c r="D57" i="10"/>
  <c r="E116" i="10"/>
  <c r="D116" i="10" s="1"/>
  <c r="D113" i="10"/>
  <c r="E54" i="10"/>
  <c r="E19" i="10" s="1"/>
  <c r="D51" i="10"/>
  <c r="E100" i="10"/>
  <c r="D100" i="10" s="1"/>
  <c r="D97" i="10"/>
  <c r="E37" i="10"/>
  <c r="D37" i="10" s="1"/>
  <c r="D39" i="10"/>
  <c r="E48" i="10"/>
  <c r="E18" i="10" s="1"/>
  <c r="D45" i="10"/>
  <c r="E87" i="10"/>
  <c r="D87" i="10" s="1"/>
  <c r="D84" i="10"/>
  <c r="E147" i="10"/>
  <c r="D148" i="10"/>
  <c r="E42" i="10"/>
  <c r="E21" i="10" s="1"/>
  <c r="N23" i="9"/>
  <c r="Q23" i="9"/>
  <c r="P23" i="9"/>
  <c r="O23" i="9"/>
  <c r="L24" i="9"/>
  <c r="M24" i="9"/>
  <c r="M20" i="9" s="1"/>
  <c r="M23" i="9"/>
  <c r="M19" i="9" s="1"/>
  <c r="E22" i="10" l="1"/>
  <c r="D22" i="10" s="1"/>
  <c r="E20" i="10"/>
  <c r="E27" i="10"/>
  <c r="D120" i="10"/>
  <c r="D61" i="10"/>
  <c r="E28" i="10"/>
  <c r="L25" i="9" s="1"/>
  <c r="E66" i="10"/>
  <c r="E17" i="10" s="1"/>
  <c r="D63" i="10"/>
  <c r="D130" i="10"/>
  <c r="E23" i="10"/>
  <c r="D79" i="10"/>
  <c r="E24" i="10"/>
  <c r="D42" i="10"/>
  <c r="L27" i="9"/>
  <c r="L23" i="9" s="1"/>
  <c r="D60" i="10"/>
  <c r="D54" i="10"/>
  <c r="D48" i="10"/>
  <c r="D18" i="10"/>
  <c r="D144" i="10"/>
  <c r="D147" i="10"/>
  <c r="E146" i="10"/>
  <c r="D146" i="10" s="1"/>
  <c r="M21" i="9"/>
  <c r="D66" i="10" l="1"/>
  <c r="D17" i="10"/>
  <c r="E15" i="10"/>
  <c r="D28" i="10"/>
  <c r="L26" i="9"/>
  <c r="E158" i="10"/>
  <c r="D158" i="10" s="1"/>
  <c r="D27" i="10"/>
  <c r="E26" i="10"/>
  <c r="D26" i="10" l="1"/>
  <c r="E28" i="5"/>
  <c r="D157" i="10"/>
  <c r="E37" i="5"/>
  <c r="E16" i="10"/>
  <c r="D16" i="10" s="1"/>
  <c r="D24" i="10"/>
  <c r="D21" i="10"/>
  <c r="D20" i="10"/>
  <c r="D23" i="10"/>
  <c r="E14" i="10"/>
  <c r="E159" i="10"/>
  <c r="E117" i="10"/>
  <c r="D94" i="10"/>
  <c r="M34" i="9"/>
  <c r="M18" i="9" s="1"/>
  <c r="D159" i="10" l="1"/>
  <c r="L35" i="9"/>
  <c r="D117" i="10"/>
  <c r="L30" i="9"/>
  <c r="D166" i="10"/>
  <c r="L36" i="9"/>
  <c r="D14" i="10"/>
  <c r="E19" i="5"/>
  <c r="D19" i="10"/>
  <c r="E156" i="10"/>
  <c r="E25" i="10"/>
  <c r="M32" i="9"/>
  <c r="D25" i="10" l="1"/>
  <c r="E27" i="5"/>
  <c r="E26" i="5"/>
  <c r="D156" i="10"/>
  <c r="E35" i="5"/>
  <c r="E36" i="5"/>
  <c r="E13" i="10"/>
  <c r="D15" i="10"/>
  <c r="Q24" i="9"/>
  <c r="P25" i="9"/>
  <c r="O25" i="9"/>
  <c r="Q34" i="9"/>
  <c r="P34" i="9"/>
  <c r="O34" i="9"/>
  <c r="N34" i="9"/>
  <c r="P33" i="9"/>
  <c r="N33" i="9"/>
  <c r="N22" i="9"/>
  <c r="N21" i="9" s="1"/>
  <c r="G22" i="5"/>
  <c r="H22" i="5"/>
  <c r="I22" i="5"/>
  <c r="N24" i="9"/>
  <c r="O24" i="9"/>
  <c r="P24" i="9"/>
  <c r="O33" i="9"/>
  <c r="Q33" i="9"/>
  <c r="L34" i="9"/>
  <c r="L33" i="9"/>
  <c r="L19" i="9" s="1"/>
  <c r="D13" i="10" l="1"/>
  <c r="E17" i="5"/>
  <c r="E18" i="5"/>
  <c r="N18" i="9"/>
  <c r="L32" i="9"/>
  <c r="P20" i="9"/>
  <c r="O20" i="9"/>
  <c r="Q20" i="9"/>
  <c r="N20" i="9"/>
  <c r="O22" i="9"/>
  <c r="Q22" i="9"/>
  <c r="P22" i="9"/>
  <c r="Q32" i="9"/>
  <c r="J36" i="5" s="1"/>
  <c r="J35" i="5" s="1"/>
  <c r="P32" i="9"/>
  <c r="I36" i="5" s="1"/>
  <c r="I35" i="5" s="1"/>
  <c r="O32" i="9"/>
  <c r="H36" i="5" s="1"/>
  <c r="H35" i="5" s="1"/>
  <c r="N32" i="9"/>
  <c r="G27" i="5"/>
  <c r="G26" i="5" s="1"/>
  <c r="G36" i="5" l="1"/>
  <c r="G35" i="5" s="1"/>
  <c r="N17" i="9"/>
  <c r="Q18" i="9"/>
  <c r="Q19" i="9"/>
  <c r="P18" i="9"/>
  <c r="P17" i="9" s="1"/>
  <c r="P19" i="9"/>
  <c r="O18" i="9"/>
  <c r="O17" i="9" s="1"/>
  <c r="O19" i="9"/>
  <c r="Q17" i="9"/>
  <c r="P21" i="9"/>
  <c r="I27" i="5" s="1"/>
  <c r="I26" i="5" s="1"/>
  <c r="O21" i="9"/>
  <c r="H27" i="5" s="1"/>
  <c r="H26" i="5" s="1"/>
  <c r="Q21" i="9"/>
  <c r="J27" i="5" s="1"/>
  <c r="J26" i="5" s="1"/>
  <c r="I18" i="5" l="1"/>
  <c r="I17" i="5" s="1"/>
  <c r="H18" i="5"/>
  <c r="H17" i="5" s="1"/>
  <c r="J18" i="5"/>
  <c r="J17" i="5" s="1"/>
  <c r="L22" i="9"/>
  <c r="L21" i="9" s="1"/>
  <c r="L17" i="9" s="1"/>
  <c r="L18" i="9" l="1"/>
  <c r="D240" i="10"/>
  <c r="D238" i="10"/>
  <c r="D237" i="10" l="1"/>
  <c r="D226" i="10" l="1"/>
  <c r="D181" i="10" l="1"/>
  <c r="F45" i="5"/>
  <c r="F44" i="5" s="1"/>
</calcChain>
</file>

<file path=xl/comments1.xml><?xml version="1.0" encoding="utf-8"?>
<comments xmlns="http://schemas.openxmlformats.org/spreadsheetml/2006/main">
  <authors>
    <author>Пользователь</author>
  </authors>
  <commentList>
    <comment ref="E71" authorId="0">
      <text>
        <r>
          <rPr>
            <b/>
            <sz val="9"/>
            <color indexed="81"/>
            <rFont val="Tahoma"/>
            <family val="2"/>
            <charset val="204"/>
          </rPr>
          <t>Пользователь:</t>
        </r>
        <r>
          <rPr>
            <sz val="9"/>
            <color indexed="81"/>
            <rFont val="Tahoma"/>
            <family val="2"/>
            <charset val="204"/>
          </rPr>
          <t xml:space="preserve">
10 194,5+200 = 10394,5 (по программе) -10 119 822,60 
(по закону о бюджете на дек 2017) = 274,7 с какого мероприятия?</t>
        </r>
      </text>
    </comment>
    <comment ref="K169" authorId="0">
      <text>
        <r>
          <rPr>
            <b/>
            <sz val="9"/>
            <color indexed="81"/>
            <rFont val="Tahoma"/>
            <family val="2"/>
            <charset val="204"/>
          </rPr>
          <t>Пользователь:</t>
        </r>
        <r>
          <rPr>
            <sz val="9"/>
            <color indexed="81"/>
            <rFont val="Tahoma"/>
            <family val="2"/>
            <charset val="204"/>
          </rPr>
          <t xml:space="preserve">
500 из ранее выделеных, 400 из вновь выделеных 750 тыс рублей</t>
        </r>
      </text>
    </comment>
  </commentList>
</comments>
</file>

<file path=xl/sharedStrings.xml><?xml version="1.0" encoding="utf-8"?>
<sst xmlns="http://schemas.openxmlformats.org/spreadsheetml/2006/main" count="1177" uniqueCount="332">
  <si>
    <t>Наименование государственной программы</t>
  </si>
  <si>
    <t>(указать наименование государственной программы)</t>
  </si>
  <si>
    <t>Ответственный исполнитель</t>
  </si>
  <si>
    <t>(указать наименование исполнительного органа государственной власти  Удмуртской Республики)</t>
  </si>
  <si>
    <t>Код аналитической программной классификации</t>
  </si>
  <si>
    <t>№ п/п</t>
  </si>
  <si>
    <t>ГП</t>
  </si>
  <si>
    <t>Пп</t>
  </si>
  <si>
    <t>07</t>
  </si>
  <si>
    <t>01</t>
  </si>
  <si>
    <t>02</t>
  </si>
  <si>
    <t>03</t>
  </si>
  <si>
    <t>04</t>
  </si>
  <si>
    <t xml:space="preserve">Ответственный исполнитель </t>
  </si>
  <si>
    <t>ОМ</t>
  </si>
  <si>
    <t>М</t>
  </si>
  <si>
    <t>Показатель применения меры</t>
  </si>
  <si>
    <t>Наименование государственной программы, подпрограммы, основного мероприятия, мероприятия</t>
  </si>
  <si>
    <t>Код бюджетной классификации</t>
  </si>
  <si>
    <t>Код главы</t>
  </si>
  <si>
    <t>Рз</t>
  </si>
  <si>
    <t>Пр</t>
  </si>
  <si>
    <t>ЦС</t>
  </si>
  <si>
    <t>ВР</t>
  </si>
  <si>
    <t>всего</t>
  </si>
  <si>
    <t>Х</t>
  </si>
  <si>
    <t>____________________________________________________________________________</t>
  </si>
  <si>
    <t>Наименование государственной программы, подпрограммы</t>
  </si>
  <si>
    <t>Источник финансирования</t>
  </si>
  <si>
    <t>субвенции из федерального бюджета</t>
  </si>
  <si>
    <t>субсидии и субвенции из федерального бюджета, планируемые к получению</t>
  </si>
  <si>
    <t>Территориальный фонд обязательного медицинского страхования Удмуртской Республики</t>
  </si>
  <si>
    <t>иные источники</t>
  </si>
  <si>
    <t>Ответственный исполнитель, соисполнитель</t>
  </si>
  <si>
    <t>ИТОГО по государственной программе</t>
  </si>
  <si>
    <t>2017 год</t>
  </si>
  <si>
    <t>2018 год</t>
  </si>
  <si>
    <t>2019 год</t>
  </si>
  <si>
    <t>2020 год</t>
  </si>
  <si>
    <t>Министерство здравоохранения Удмуртской Республики</t>
  </si>
  <si>
    <t>Агентство печати и массовых коммуникаций Удмуртской Республики</t>
  </si>
  <si>
    <t>Министерство образования и науки Удмуртской Республики</t>
  </si>
  <si>
    <t xml:space="preserve">Прогнозная (справочная) оценка ресурсного обеспечения реализации государственной программы за счет всех источников финансирования </t>
  </si>
  <si>
    <t>бюджет Удмуртской Республики, в том числе:</t>
  </si>
  <si>
    <t>субсидии из федерального бюджета</t>
  </si>
  <si>
    <t>39</t>
  </si>
  <si>
    <t>2021 год</t>
  </si>
  <si>
    <t>2022 год</t>
  </si>
  <si>
    <t>Повышение уровня доступности приоритетных объектов и услуг в приоритетных сферах жизнедеятельности инвалидов и других МГН</t>
  </si>
  <si>
    <t>Разработка проектно-сметной документации, проведение государственной экспертизы проекта, проведение паспортизации, технический надзор за выполнением строительно-монтажных работ по адаптации учреждений с целью доступности для инвалидов (строительство лифтовой шахты и монтаж лифтового оборудования,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t>
  </si>
  <si>
    <t>Адаптация спортивных объектов с учетом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приобретение специализированного спортивного инвентаря, тренажеров, переоборудование санитарно-бытовых помещений и др.)</t>
  </si>
  <si>
    <t>Министерство по физической культуре, спорту и молодежной политике Удмуртской Республики</t>
  </si>
  <si>
    <t>Адаптация учреждений культуры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t>
  </si>
  <si>
    <t>Адаптация учреждений службы занятости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t>
  </si>
  <si>
    <t xml:space="preserve">Министерство труда и миграционной политики Удмуртской Республики </t>
  </si>
  <si>
    <t xml:space="preserve">Размещение аудио - и видеоматериалов по вопросам формирования доступной среды и реабилитации инвалидов на республиканских теле- и (или) радиоканалах </t>
  </si>
  <si>
    <t>Повышение доступности и качества реабилитационных услуг (развитие системы реабилитации и социальной интеграции инвалидов)</t>
  </si>
  <si>
    <t>Обеспечение учреждений культуры (музеи, театры, выставочные залы, библиотеки) оборудованием, адаптированным для инвалидов (описание объектов искусства шрифтом Брайля, голосовое дублирование, индивидуальные беспроводные устройства, компьютеры с экранным доступом для инвалидов по зрению и др.)</t>
  </si>
  <si>
    <t xml:space="preserve">Агентство печати и массовых коммуникаций Удмуртской Республики </t>
  </si>
  <si>
    <t>Оснащение специализированным оборудованием, в том числе реабилитационным, организаций социального обслуживания (индивидуальные подъемники для инвалидов, трансформируемые столы с изменением угла наклона, приобретение специализированного автотранспорта для инвалидов  и др.)</t>
  </si>
  <si>
    <t>Создание службы «Социального такси» в городах Удмуртской Республики</t>
  </si>
  <si>
    <t>Поддержка программ развития общественных организаций, деятельность которых направлена на развитие видов спорта, включенных в программу паралимпийских и сурдлимпийских игр</t>
  </si>
  <si>
    <t>Создание единой базы персонифицированного учета инвалидов в Удмуртской Республике, формирование и обновление карты доступности объектов и услуг для инвалидов и МГН</t>
  </si>
  <si>
    <t>Создание и сопровождение диспетчерской службы для инвалидов по слуху</t>
  </si>
  <si>
    <t>Информационно-методическое и кадровое обеспечение системы реабилитации и социальной интеграции инвалидов</t>
  </si>
  <si>
    <t>Обучение (профессиональная переподготовка, повышение квалификации) русскому жестовому языку переводчиков в сфере профессиональной коммуникации не слышащих (переводчик жестового языка) и переводчиков в сфере профессиональной коммуникации лиц с нарушением слуха и зрения (слепоглухих), в том числе тифлокомментаторов</t>
  </si>
  <si>
    <t>Организация и проведение республиканских научно-практических конференций, семинаров по проблемам реабилитации и социальной поддержки инвалидов и детей–инвалидов, формирования доступной среды,  а также участие во  Всероссийских конференциях, семинарах по данной проблематике</t>
  </si>
  <si>
    <t xml:space="preserve">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МГН                                                                                                                                                                             </t>
  </si>
  <si>
    <t>Создание детской открытой игровой площадки, адаптированной для детей-инвалидов, в том числе разработка проектно-сметной документации</t>
  </si>
  <si>
    <t xml:space="preserve">Организация субтитрирования и сурдоперевода региональных телевизионных передач </t>
  </si>
  <si>
    <t>Организация межведомственного взаимодействия и профессионального сотрудничества в ранней коррекционной и реабилитационной работе с детьми – инвалидами, детьми с ограниченными возможностями здоровья и семьями их воспитывающим</t>
  </si>
  <si>
    <t>к государственной программе
Удмуртской Республики «Доступная среда»</t>
  </si>
  <si>
    <t xml:space="preserve">Ресурсное обеспечение реализации государственной программы за счет средств бюджета Удмуртской Республики  
</t>
  </si>
  <si>
    <t>__________«Доступная среда» _________</t>
  </si>
  <si>
    <t>Доступная среда</t>
  </si>
  <si>
    <t>Министерство труда и миграционной политики Удмуртской Республики</t>
  </si>
  <si>
    <t>Всего</t>
  </si>
  <si>
    <t xml:space="preserve">Министерство образования и науки Удмуртской Республики 
</t>
  </si>
  <si>
    <t>Объем ресурсного обеспечения государственной программы Удмуртской Республики «Доступная среда»</t>
  </si>
  <si>
    <t>Наименование мероприятий</t>
  </si>
  <si>
    <t>Источники финансирования и направления расходов</t>
  </si>
  <si>
    <t>Государственная программа Удмуртской Республики «Доступная среда»</t>
  </si>
  <si>
    <t>Всего, в том числе:</t>
  </si>
  <si>
    <t xml:space="preserve">Федеральный бюджет </t>
  </si>
  <si>
    <t>Бюджет Удмуртской Республики, из них:</t>
  </si>
  <si>
    <t>Бюджет Удмуртской Республики на софинансирование</t>
  </si>
  <si>
    <t>1.1.</t>
  </si>
  <si>
    <t>1.2.</t>
  </si>
  <si>
    <t>Федеральный бюджет</t>
  </si>
  <si>
    <t>1.3.</t>
  </si>
  <si>
    <t>1.4.</t>
  </si>
  <si>
    <t>1.5.</t>
  </si>
  <si>
    <t>1.6.</t>
  </si>
  <si>
    <t>Адаптация организаций социального обслуживания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оснащение специализи-рованным оборудованием, в том числе реабилитационным и др.)</t>
  </si>
  <si>
    <t>1.7.</t>
  </si>
  <si>
    <t>1.8.</t>
  </si>
  <si>
    <t>1.9.</t>
  </si>
  <si>
    <t>1.10.</t>
  </si>
  <si>
    <t>2. Повышение доступности и качества реабилитационных услуг (развитие системы реабилитации и социальной интеграции инвалидов)</t>
  </si>
  <si>
    <t>2.1.</t>
  </si>
  <si>
    <t>2.2.</t>
  </si>
  <si>
    <t>2.3.</t>
  </si>
  <si>
    <t>2.4.</t>
  </si>
  <si>
    <t>2.5.</t>
  </si>
  <si>
    <t>2.6.</t>
  </si>
  <si>
    <t>3. Информационно-методическое и кадровое обеспечение системы реабилитации и социальной интеграции инвалидов</t>
  </si>
  <si>
    <t>3.1.</t>
  </si>
  <si>
    <t>3.2.</t>
  </si>
  <si>
    <t>3.3.</t>
  </si>
  <si>
    <t>3.4.</t>
  </si>
  <si>
    <t>4. 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МГН</t>
  </si>
  <si>
    <t>4.1.</t>
  </si>
  <si>
    <t>4.2.</t>
  </si>
  <si>
    <t>4.3.</t>
  </si>
  <si>
    <t>4.4.</t>
  </si>
  <si>
    <t>5.1.</t>
  </si>
  <si>
    <t>6.1.</t>
  </si>
  <si>
    <t>6.2.</t>
  </si>
  <si>
    <t>6.4.</t>
  </si>
  <si>
    <t>2.  Организация межведомственной системы профилактики детской инвалидности путем развития службы раннего вмешательства</t>
  </si>
  <si>
    <t>3910000000</t>
  </si>
  <si>
    <t>3920000000</t>
  </si>
  <si>
    <t>3920200000</t>
  </si>
  <si>
    <t>3910100000</t>
  </si>
  <si>
    <t>3910200000</t>
  </si>
  <si>
    <t>3910300000</t>
  </si>
  <si>
    <t>3910400000</t>
  </si>
  <si>
    <t xml:space="preserve">      ___________«Доступная среда»__________</t>
  </si>
  <si>
    <t xml:space="preserve">                                (указать наименование государственной программы)</t>
  </si>
  <si>
    <t xml:space="preserve">2017 год </t>
  </si>
  <si>
    <t xml:space="preserve">2018 год </t>
  </si>
  <si>
    <t xml:space="preserve">2019 год </t>
  </si>
  <si>
    <t xml:space="preserve">2020 год </t>
  </si>
  <si>
    <t>Оценка расходов, тыс. руб.</t>
  </si>
  <si>
    <t>Адаптация объектов профессионального образования   с целью обеспечения доступности для инвалидов и другие мероприятия в рамках реализации государственной программы Российской Федерации «Доступная среда» на 2011 - 2020 годы.</t>
  </si>
  <si>
    <t xml:space="preserve">Создание базовой профессиональной образовательной организации, обеспечивающей поддержку системы инклюзивного профессионального образования в Удмуртской Республике  в рамках реализации государственной программы Российской Федерации «Доступная среда» на 2011 - 2020 годы. </t>
  </si>
  <si>
    <t xml:space="preserve">Организация межведомственной системы профилактики детской инвалидности путем развития службы раннего вмешательства </t>
  </si>
  <si>
    <t>Взаимодействие с коммерческими организациями, осуществляющими деятельность по организации отдыха и развлечений, спорта и культуры, в части обеспечения закупки оборудования, необходимого для осуществления кинопоказов с подготовленным субтитрированием и тифлокомментированием</t>
  </si>
  <si>
    <t>1</t>
  </si>
  <si>
    <t>2</t>
  </si>
  <si>
    <t xml:space="preserve">Расходы бюджета Удмуртской Республики, тыс. рублей
</t>
  </si>
  <si>
    <t>Бюджет Удмуртской Республики без софинансирования</t>
  </si>
  <si>
    <t>Бюджет Удмуртской Республики, в том числе:</t>
  </si>
  <si>
    <t xml:space="preserve">Совершенствование системы комплексной реабилитации и абилитации инвалидов </t>
  </si>
  <si>
    <t xml:space="preserve">Доступная среда </t>
  </si>
  <si>
    <t xml:space="preserve">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t>
  </si>
  <si>
    <t>Организация обучения специалистов организаций социального обслуживания и медицинских организаций по вопросам внедрения современных реабилитационных методик в системе ранней помощи</t>
  </si>
  <si>
    <t>Оснащение медицинским, реабилитационным оборудованием медицинских организаций</t>
  </si>
  <si>
    <t>3920100000</t>
  </si>
  <si>
    <t>6.3.</t>
  </si>
  <si>
    <t>подпрограмма «Совершенствование системы комплексной реабилитации и абилитации инвалидов»</t>
  </si>
  <si>
    <t>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t>
  </si>
  <si>
    <t>Министерство транспорта и дорожного хозяйства Удмуртской Республики</t>
  </si>
  <si>
    <t>Объем финансирования, тыс. руб.</t>
  </si>
  <si>
    <t>1. Создание базовой профессиональной образовательной организации, обеспечивающей поддержку системы инклюзивного профессионального образования в Удмуртской Республике  в рамках реализации государственной программы Российской Федерации «Доступная среда» на 2011 - 2020 годы</t>
  </si>
  <si>
    <t>Адаптация медицинских организаций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t>
  </si>
  <si>
    <t>Удмуртской Республики «Доступная среда»</t>
  </si>
  <si>
    <t>7.1.</t>
  </si>
  <si>
    <t>7.2.</t>
  </si>
  <si>
    <t>7.3.</t>
  </si>
  <si>
    <t>7.4.</t>
  </si>
  <si>
    <t>7.5.</t>
  </si>
  <si>
    <t>8.1.</t>
  </si>
  <si>
    <t>8.2.</t>
  </si>
  <si>
    <t>9.1.</t>
  </si>
  <si>
    <t>9.2.</t>
  </si>
  <si>
    <t>9.3.</t>
  </si>
  <si>
    <t>9.4.</t>
  </si>
  <si>
    <t>9.5.</t>
  </si>
  <si>
    <t>7.6.</t>
  </si>
  <si>
    <t>Разработка адаптированных интегрированных основных программ для обучения инвалидов молодого возраста с психофизическими нарушениями в условиях инклюзивного профессионального образования</t>
  </si>
  <si>
    <t>Организация и проведение мероприятий профессионально-карьерного сопровождения инвалидов молодого возраста, мероприятий по развитию предпринимательских навыков у инвалидов молодого возраста</t>
  </si>
  <si>
    <t xml:space="preserve">к государственной программе
</t>
  </si>
  <si>
    <t>7.7.</t>
  </si>
  <si>
    <t>-</t>
  </si>
  <si>
    <t>Оборудование пешеходных и транспортных коммуникаций, остановок общественного пассажирского транспорта (установка пандусов, средств ориентации, тактильной плитки, занижение бордюрного камня, приобретение специализированного электротранспорта, приобретение подвижного состава (автобусов) общего пользования и др.)</t>
  </si>
  <si>
    <t>Обучение (подготовка, переподготовка, повышение квалификации) специалистов организаций спортивной направленности по адаптивной физической культуре и адаптивному спорту среди инвалидов (в том числе детей-инвалидов)</t>
  </si>
  <si>
    <t>Оказание помощи в получении профессионального обучения и дополнительного профессионального образования безработным инвалидам молодого возраста</t>
  </si>
  <si>
    <t>Определение базовых профессиональных организаций для обучения безработных инвалидов молодого возраста по направлениям профессионального обучения и дополнительного профессионального образования</t>
  </si>
  <si>
    <t>Мониторинг профориентационных намерений инвалидов молодого возраста, в том числе обучающихся в старших классах общеобразовательных организаций</t>
  </si>
  <si>
    <t>Разработка проектов делового сотрудничества профессиональных образовательных организаций с работодателями и кадровыми службами предприятий Удмуртской Республики, органов службы занятости населения Удмуртской Республики по обучению и трудоустройству инвалидов</t>
  </si>
  <si>
    <t>подпрограмма «Сопровождение инвалидов молодого возраста при получении ими профессионального образования и содействие в последующем трудоустройстве»</t>
  </si>
  <si>
    <t>Проведение совместных мероприятий инвалидов и их сверстников, не имеющих группу инвалидности (фестивали, конкурсы, выставки, спартакиады, молодежные лагеря, форумы и др.)</t>
  </si>
  <si>
    <t>2. Направление на профессиональное обучение и дополнительное профессиональное образование безработных инвалидов молодого возраста</t>
  </si>
  <si>
    <t>Составление индивидуальных профессиональных планов развития инвалидов молодого возраста, выпускающихся из образовательных организаций и оказание содействия в их реализации</t>
  </si>
  <si>
    <t>Организация  профориентационного консультирования инвалидов молодого возраста</t>
  </si>
  <si>
    <t>Разработка методических материалов по вопросам сопровождения при трудоустройстве инвалидам молодого возраста, выпускающимся из профессиональных образовательных организаций</t>
  </si>
  <si>
    <t>Организация службы ранней помощи для детей инвалидов и детей с ограниченными возможностями здоровья в возрасте от 0 до 3 лет (в том числе оснащение реабилитационным оборудованием реабилитационных центров (отделений))</t>
  </si>
  <si>
    <t>1.11.</t>
  </si>
  <si>
    <t>Поддержка учреждений спортивной направленности по адаптивной физической культуре и спорту</t>
  </si>
  <si>
    <t>Бюджет Удмуртской Республики</t>
  </si>
  <si>
    <t xml:space="preserve">Министерство по физической культуре, спорту и молодежной политике Удмуртской Республики </t>
  </si>
  <si>
    <t>Министерство социальной  политики и труда Удмуртской Республики</t>
  </si>
  <si>
    <t>Министерство социальной политики и труда Удмуртской Республики</t>
  </si>
  <si>
    <t>Министерство социальной  политики и труда Удмуртской Республики _____</t>
  </si>
  <si>
    <t>Министерство социальной  политики и труда  Удмуртской Республики</t>
  </si>
  <si>
    <t xml:space="preserve">Министерство социальной  политики и труда Удмуртской Республики
</t>
  </si>
  <si>
    <t>__Министерство социальной  политики и труда Удмуртской Республики ____</t>
  </si>
  <si>
    <t>Оснащение специальным оборудованием зданий государственных органов для удобства и комфорта мест оказания государственных услуг инвалидам (установка подъемного устройства в здании Министерства социальной политики и труда  УР по адресу: г. Ижевск ул. Ломоносова, д. 5, в том числе проведение государственной экспертизы проекта, авторский и технический надзор за выполнением строительно-монтажных работ, приобретение и монтаж лифтового оборудования, подъемных устройств, информационных табло с тактильной пространственно-рельефной информацией,  переоборудование санитарно-бытовых помещений  и др.) и автотранспортом</t>
  </si>
  <si>
    <t>иные межбюджетные трансферты из федерального бюджета</t>
  </si>
  <si>
    <t>Создание в дошкольных образовательных, общеобразовательных организациях, организациях дополнительного образования детей  универсальной безбарьерной среды, позволяющей обеспечить полноценную интеграцию детей-инвалидов с обществом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 приобретение специального учебного, реабилитационного, компьютерного оборудования, автотранспорта для перевозки детей-инвалидов</t>
  </si>
  <si>
    <t>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(далее - МГН)</t>
  </si>
  <si>
    <t>Организация и проведение общественно-просветительских кампаний по распространению идей, принципов и средств формирования доступной среды для инвалидов и других МГН</t>
  </si>
  <si>
    <t>1. 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(далее - МГН)</t>
  </si>
  <si>
    <t xml:space="preserve">Министерство социальной политики и труда Удмуртской Республики </t>
  </si>
  <si>
    <t xml:space="preserve">Министерство здравоохранения Удмуртской Республики  </t>
  </si>
  <si>
    <t>Приложение 1</t>
  </si>
  <si>
    <t>«Приложение 5</t>
  </si>
  <si>
    <t>Приложение 2</t>
  </si>
  <si>
    <t>«Приложение 6</t>
  </si>
  <si>
    <t>Приложение 3</t>
  </si>
  <si>
    <t>«Приложение 7</t>
  </si>
  <si>
    <t>1. Организация сопровождения при трудоустройстве инвалидов молодого возраста с учетом рекомендуемых в индивидуальной программе реабилитации или абилитации инвалида видов трудовой деятельности</t>
  </si>
  <si>
    <t>Информационное обеспечение в сфере реализации мероприятий, направленных на сопровождение инвалидов молодого возраста при трудоустройстве</t>
  </si>
  <si>
    <t>Организация взаимодействия инвалидов молодого возраста с представителем работодателя как на собеседовании, так и при трудоустройстве (при необходимости  организация предоставления услуг по переводу русского жестового языка (сурдопереводу, тифлосурдопереводу))</t>
  </si>
  <si>
    <t xml:space="preserve">Формирование и помощь в освоении доступного маршрута передвижения до места работы и на территории работодателя </t>
  </si>
  <si>
    <t>Привлечение социально ориентированных некоммерческих организаций, являющихся исполнителями общественно полезных услуг, к реализации мероприятий, направленных на сопровождение инвалидов молодого возраста при трудоустройстве</t>
  </si>
  <si>
    <t>Анализ вакансий, в том числе на квотируемые рабочие места (информация о которых доступна в системе «Работа в России»), проведение необходимых консультаций с работодателями для подбора возможных предложений по трудоустройству инвалида молодого возраста</t>
  </si>
  <si>
    <t>Ведение персонифицированного учета выпускников из числа инвалидов молодого возраста с учетом их переезда в другой субъект Российской Федерации, передаче этих данных в соответствующие субъекты Российской Федерации (в частности, в случае, если иногородний выпускник, из числа инвалидов молодого возраста по окончании обучения в организации, осуществляющей образовательную деятельность, планирует переезд в целях трудоустройства и дальнейшее проживание в другом субъекте Российской Федерации)</t>
  </si>
  <si>
    <t>Оказание работодателям методической помощи по организации сопровождения инвалидов молодого возраста при трудоустройстве</t>
  </si>
  <si>
    <t>Содействие организациям, осуществляющим образовательную деятельность, при реализации в указанных организациях практик взаимодействия выпускников из числа инвалидов молодого возраста с работодателями в целях совмещения в учебном процессе теоретической и практической подготовки</t>
  </si>
  <si>
    <t>Осуществление взаимодействия с инвалидами молодого возраста с целью уточнения его пожеланий  и готовности к реализации мер по трудоустройству, выявления барьеров, препятствующих трудоустройству, информирования их об имеющихся возможностях содействия занятости, содействия  в составлении резюме и направление его работодателям</t>
  </si>
  <si>
    <t xml:space="preserve">Информирование молодых инвалидов о состоянии рынка труда, вакансиях, услугах службы занятости населения как на базе организаций, осуществляющих образовательную деятельность, так и с использованием возможностей информационно-телекоммуникационной сети Интернет, средств массовой информации, многофункциональных центров предоставления государственных и муниципальных услуг в форме профессиональной ориентации, организации стажировок и др. </t>
  </si>
  <si>
    <t>Реализация с учетом рекомендуемых в индивидуальной программе реабилитации или абилитации показанных (противопоказанных) видов трудовой деятельности мероприятий, направленных на сопровождение инвалидов молодого возраста при трудоустройстве, включая возможность получения помощи наставника, определяемого работодателем. Помощь наставником может осуществляться по следующим направлениям: содействие в освоении трудовых обязанностей; внесение работодателю предложений по вопросам, связанным с созданием инвалиду  молодого возраста условий доступности рабочего места и его дополнительного оснащения с учетом имеющихся у инвалида молодого возраста  ограничений жизнедеятельности</t>
  </si>
  <si>
    <t>7.8.</t>
  </si>
  <si>
    <t>7.9.</t>
  </si>
  <si>
    <t>7.10.</t>
  </si>
  <si>
    <t>7.11.</t>
  </si>
  <si>
    <t>7.12.</t>
  </si>
  <si>
    <t>Проведение конкурса профессионального мастерства для людей с инвалидностью «Абилимпикс» в Удмуртской Республике, а также участие Удмуртской Республики в Национальном чемпионате профессионального мастерства среди инвалидов и лиц с ограниченными возможностями здоровья «Абилимпикс»</t>
  </si>
  <si>
    <t>750-400-500</t>
  </si>
  <si>
    <t>8.3.</t>
  </si>
  <si>
    <t>8.4.</t>
  </si>
  <si>
    <t xml:space="preserve"> 3. Организация профессиональной ориентации инвалидов молодого возраста</t>
  </si>
  <si>
    <t>___________».</t>
  </si>
  <si>
    <t>________________».</t>
  </si>
  <si>
    <t>».</t>
  </si>
  <si>
    <t>11</t>
  </si>
  <si>
    <t>Сопровождение инвалидов молодого возраста при получении ими профессионального образования и содействие в последующем трудоустройстве</t>
  </si>
  <si>
    <t>Организация сопровождения при трудоустройстве инвалидов молодого возраста с учетом рекомендуемых в индивидуальной программе реабилитации или абилитации инвалида видов трудовой деятельности</t>
  </si>
  <si>
    <t>Направление на профессиональное обучение и дополнительное профессиональное образование безработных инвалидов молодого возраста</t>
  </si>
  <si>
    <t>Организация профессиональной ориентации инвалидов молодого возраста</t>
  </si>
  <si>
    <t>3</t>
  </si>
  <si>
    <t>3930200000</t>
  </si>
  <si>
    <t>3930300000</t>
  </si>
  <si>
    <t>3930100000</t>
  </si>
  <si>
    <t>3930000000</t>
  </si>
  <si>
    <t>к государственной программе</t>
  </si>
  <si>
    <t xml:space="preserve">Удмуртской Республики «Доступная среда» </t>
  </si>
  <si>
    <t xml:space="preserve">Сведения о составе и значениях целевых показателей (индикаторов) государственной программы </t>
  </si>
  <si>
    <t xml:space="preserve">«Доступная среда» </t>
  </si>
  <si>
    <t xml:space="preserve">Министерство социальной  политики и труда Удмуртской Республики </t>
  </si>
  <si>
    <t>Цель и задачи государственной программы</t>
  </si>
  <si>
    <t>Наименование целевого показателя (индикатора)</t>
  </si>
  <si>
    <t>Единица измерения</t>
  </si>
  <si>
    <t>Значения целевых показателей (индикаторов)</t>
  </si>
  <si>
    <t>2011 год</t>
  </si>
  <si>
    <t>2012 год</t>
  </si>
  <si>
    <t>2016 год</t>
  </si>
  <si>
    <t>отчет</t>
  </si>
  <si>
    <t>факт</t>
  </si>
  <si>
    <t>прогноз</t>
  </si>
  <si>
    <t>Государственная программа «Доступная среда»  на 2017-2022 годы</t>
  </si>
  <si>
    <t>0</t>
  </si>
  <si>
    <t xml:space="preserve">Цель: создание правовых, экономических и институциональных условий, способствующих интеграции инвалидов в общество и повышению уровня их жизни           Задачи:
1) обеспечение равного доступа инвалидов к приоритетным объектам и услугам в приоритетных сферах жизнедеятельности инвалидов и других маломобильных групп населения (далее - МГН);
2) обеспечение равного доступа инвалидов к реабилитационным и абилитационным услугам, включая обеспечение равного доступа  к профессиональному образованию;
3) обеспечение равного доступа инвалидов молодого возраста к профессиональному развитию и трудоустройству
</t>
  </si>
  <si>
    <t xml:space="preserve"> доля доступных для инвалидов и других МГН приоритетных объектов социальной, транспортной, инженерной инфраструктуры в общем количестве приоритетных объектов</t>
  </si>
  <si>
    <t>%</t>
  </si>
  <si>
    <t>доля инвалидов, в отношении которых осуществлялись мероприятия по реабилитации и (или) абилитации, в общей численности инвалидов в Удмуртской Республике, имеющих такие рекомендации в индивидуальной программе реабилитации или абилитации (взрослые)</t>
  </si>
  <si>
    <t>доля инвалидов, в отношении которых осуществлялись мероприятия по реабилитации и (или) абилитации, в общей численности инвалидов в Удмуртской Республике, имеющих такие рекомендации в индивидуальной программе реабилитации или абилитации (дети)</t>
  </si>
  <si>
    <t xml:space="preserve"> доля инвалидов, трудоустроенных органами службы занятости населения Удмуртской Республики, в общем числе инвалидов, обратившихся в органы службы занятости населения Удмуртской Республики </t>
  </si>
  <si>
    <t xml:space="preserve">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t>
  </si>
  <si>
    <t xml:space="preserve">Цель:
Повышение уровня доступности приоритетных объектов и услуг в приоритетных сферах жизнедеятельности инвалидов и других МГН  в Удмуртской Республике                                               Задачи: 1) формирование условий для беспрепятственного доступа инвалидов и других МГН к приоритетным объектам и услугам в сфере социальной защиты, занятости, здравоохранения, культуры, образования, транспортной и пешеходной инфраструктур, информации и связи, физической культуры и спорта;
2) оценка состояния доступности приоритетных объектов и услуг и формирование нормативно-правовой и методической базы по обеспечению доступности приоритетных объектов и услуг в приоритетных сферах жизнедеятельности инвалидов и других МГН;
3) повышение доступности и качества реабилитационных услуг (развитие системы реабилитации и социальной интеграции инвалидов);
4) информационно-методическое и кадровое обеспечение системы реабилитации и социальной интеграции инвалидов
5) формирование условий для просвещенности граждан в вопросах инвалидности и устранения барьеров во взаимоотношениях с другими людьми
</t>
  </si>
  <si>
    <t xml:space="preserve"> доля приоритетных объектов, доступных для инвалидов и других МГН в сфере социальной защиты, в общем количестве приоритетных объектов в сфере социальной защиты</t>
  </si>
  <si>
    <t xml:space="preserve"> доля приоритетных объектов, доступных для инвалидов и других МГН в сфере культуры, в общем количестве приоритетных объектов в сфере культуры</t>
  </si>
  <si>
    <t xml:space="preserve"> доля приоритетных объектов органов службы занятости, доступных для инвалидов и других МГН, в общем количестве объектов органов службы занятости</t>
  </si>
  <si>
    <t xml:space="preserve"> доля приоритетных объектов, доступных для инвалидов и других МГН в сфере здравоохранения, в общем количестве приоритетных объектов в сфере здравоохранения</t>
  </si>
  <si>
    <t xml:space="preserve"> доля детей-инвалидов, которым созданы условия для получения качественного начального общего, основного общего, среднего общего образования, в общей численности детей-инвалидов школьного возраста</t>
  </si>
  <si>
    <t xml:space="preserve">доля детей-инвалидов в возрасте от 5 до 18 лет, получающих дополнительное образование, в общей численности детей-инвалидов данного возраста </t>
  </si>
  <si>
    <t xml:space="preserve"> доля дошкольных образовательных организаций, в которых создана универсальная безбарьерная среда для инклюзивного образования детей-инвалидов, в общем количестве дошкольных образовательных организаций</t>
  </si>
  <si>
    <t xml:space="preserve"> доля детей-инвалидов в возрасте от 1,5 до 7 лет, охваченных дошкольным образованием, в общей численности детей-инвалидов данного возраста</t>
  </si>
  <si>
    <t xml:space="preserve"> 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t>
  </si>
  <si>
    <t xml:space="preserve"> доля образовательных организаций, в которых созданы условия для получения детьми-инвалидами качественного образования, в общем количестве образовательных организаций;</t>
  </si>
  <si>
    <t xml:space="preserve"> 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МГН, в парке этого подвижного состава (автобусного, трамвайного, троллейбусного), в том числе</t>
  </si>
  <si>
    <t xml:space="preserve"> доля парка подвижного состава автомобильного (автобусного) транспорта общего пользования, оборудованного для перевозки инвалидов и других МГН, в парке подвижного состава автомобильного (автобусного) транспорта</t>
  </si>
  <si>
    <t xml:space="preserve"> доля парка подвижного состава городского наземного электрического (троллейбусного) транспорта общего пользования, оборудованного для перевозки инвалидов и других МГН, в парке  подвижного состава городского наземного электрического (троллейбусного) транспорта</t>
  </si>
  <si>
    <t xml:space="preserve"> доля парка подвижного состава  городского наземного электрического (трамвайного) транспорта общего пользования, оборудованного для перевозки инвалидов и других МГН, в парке подвижного состава городского наземного электрического (трамвайного) транспорта </t>
  </si>
  <si>
    <t xml:space="preserve"> доля приоритетных объектов транспортной инфраструктуры, доступных для инвалидов и других МГН, в общем количестве приоритетных объектов транспортной инфраструктуры</t>
  </si>
  <si>
    <t xml:space="preserve"> доля лиц с ограниченными возможностями здоровья и инвалидов от 6 до 18 лет, систематически занимающихся физической культурой и спортом, в общей численности этой категории населения</t>
  </si>
  <si>
    <t xml:space="preserve"> доля приоритетных объектов, доступных для инвалидов и других МГН в сфере физической культуры и спорта, в общем количестве приоритетных объектов</t>
  </si>
  <si>
    <t xml:space="preserve"> доля специалистов, прошедших обучение и повышение квалификации по вопросам реабилитации и социальной интеграции инвалидов, среди всех специалистов, занятых в этой сфере</t>
  </si>
  <si>
    <t xml:space="preserve"> доля инвалидов, положительно оценивающих отношение населения к проблемам инвалидов, в общей численности опрошенных инвалидов</t>
  </si>
  <si>
    <t xml:space="preserve">Подпрограмма  «Формирование системы комплексной реабилитации и абилитации инвалидов, в том числе детей-инвалидов в Удмуртской Республике на 2019-2020 годы»  </t>
  </si>
  <si>
    <t>Цель: 
Повышение уровня обеспеченности инвалидов, в том числе детей-инвалидов, реабилитационными и абилитационными услугами, ранней помощью, а также уровня профессионального развития и занятости, включая содействие занятости, инвалидов, в том числе детей-инвалидов, в Удмуртской Республике. 
Задачи:
1) определение потребности инвалидов, в том числе детей-инвалидов, в реабилитационных и абилитационных услугах, услугах ранней помощи в Удмуртской Республике; 
2) формирование условий для повышения уровня профессионального развития и занятости, включая сопровождаемое содействие занятости, инвалидов, в том числе детей-инвалидов, в Удмуртской Республике; 
3) формирование условий для развития системы комплексной реабилитации и абилитации инвалидов, в том числе детей-инвалидов, а также ранней помощи в Удмуртской Республике; 
4) повышение доступности и качества реабилитационных и абилитационных услуг (создание и развитие системы комплексной реабилитации и абилитации инвалидов, в том числе детей-инвалидов, посредством реализации базовых мероприятий программы;
5) апробация и внедрение методических, методологических, технических, нормативных документов (методики, типовые модели, примерные стандарты, регламенты, положения), направленных на формирование системы комплексной реабилитации и абилитации инвалидов, в том числе детей-инвалидов в Удмуртской Республике;
6) отработка методов и способов межведомственного взаимодействия в сферах здравоохранения, образования, социальной защиты населения, физической культуры и спорта, культуры, труда и занятости населения  (на муниципальном, региональном и межрегиональном уровнях);                                                        7) отработка модели подготовки к самостоятельному проживанию путем внедрения стационарозамещающих форм и технологий сопровождаемого проживания, сопровождаемой дневной занятости и сопровождаемого трудоустройства.</t>
  </si>
  <si>
    <t>доля реабилитационных организаций, подлежащих включению в систему комплексной реабилитации и абилитации инвалидов, в том числе детей-инвалидов, в Удмуртской Республике, в общем числе реабилитационных организаций, расположенных на территории Удмуртской Республики</t>
  </si>
  <si>
    <t>доля занятых инвалидов трудоспособного возраста в общей численности инвалидов трудоспособного возраста в Удмуртской Республике</t>
  </si>
  <si>
    <t>доля трудоустроенных инвалидов в общей численности инвалидов в Удмуртской Республике, нуждающихся в трудоустройстве, сведения о которых в виде выписок из индивидуальных программ реабилитации или абилитации инвалидов представлены в органы службы занятости Удмуртской Республики в отчетный период</t>
  </si>
  <si>
    <t>доля трудоустроенных инвалидов в общей численности выпускников-инвалидов профессиональных образовательных организаций, обратившихся в органы службы занятости Удмуртской Республики</t>
  </si>
  <si>
    <t>доля трудоустроенных инвалидов в общей численности граждан в Удмуртской Республике, впервые признанных инвалидами и обратившихся в органы службы занятости Удмуртской Республики</t>
  </si>
  <si>
    <t>доля детей целевой группы, получивших услуги ранней помощи, в общем количестве детей в Удмуртской Республике, нуждающихся в получении таких услуг</t>
  </si>
  <si>
    <t>доля семей в Удмуртской Республике, включенных в программы ранней помощи, удовлетворенных качеством услуг ранней помощи</t>
  </si>
  <si>
    <t>доля специалистов в Удмуртской Республике, обеспечивающих оказание реабилитационных и (или) абилитационных мероприятий инвалидам, в том числе детям-инвалидам, прошедших обучение по программам повышения квалификации и профессиональной переподготовки специалистов, в том числе по применению методик по реабилитации и абилитации инвалидов, в общей численности таких специалистов в Удмуртской Республике</t>
  </si>
  <si>
    <t xml:space="preserve"> доля инвалидов (в том числе детей-инвалидов), получивших мероприятия по реабилитации и (или) абилитации, в общей численности инвалидов</t>
  </si>
  <si>
    <t xml:space="preserve"> количество инвалидов (в том числе детей-инвалидов), получивших реабилитационные и абилитационные услуги</t>
  </si>
  <si>
    <t>чел.</t>
  </si>
  <si>
    <t>количество НКО, привлеченных к оказанию ранней помощи</t>
  </si>
  <si>
    <t>ед.</t>
  </si>
  <si>
    <t>количество организаций (служб ранней помощи), оказывающих услуги ранней помощи детям в возрасте до 3-х лет, организованных на территории Удмуртской Республики</t>
  </si>
  <si>
    <t xml:space="preserve">количество специалистов, прошедших обучение по вопросам оказания услуг сопровождаемого проживания </t>
  </si>
  <si>
    <t xml:space="preserve">Цель:                                                    Формирование условий для повышения уровня занятости инвалидов молодого возраста в Удмуртской Республике, а также уровня их профессионального развития
Задачи:
1) организация сопровождения при трудоустройстве инвалидов молодого возраста;
2) создание специальных условий для получения профессионального образования инвалидами молодого возраста;
3) увеличение числа инвалидов молодого возраста, принятых на обучение в профессиональные образовательные организации; 
4) увеличение числа инвалидов молодого возраста, принявших участие в профориентационном консультировании
</t>
  </si>
  <si>
    <t>доля инвалидов молодого возраста, получивших мероприятия по сопровождению при трудоустройстве, в общей численности инвалидов молодого возраста, обратившихся в органы службы занятности населения Удмуртской Республики</t>
  </si>
  <si>
    <t>доля обучающихся инвалидов молодого возраста, принявших участие в профориентационных мероприятиях, в общей численности  обучающихся инвалидов молодого возраста</t>
  </si>
  <si>
    <t>доля выпускников-инвалидов 9 и 11 классов, охваченных профориентационной работой, в общей численности выпускников-инвалидов</t>
  </si>
  <si>
    <t>доля занятых инвалидов молодого возраста, нашедших работу в течение 3 месяцев после получения образования по образовательным программам среднего профессионального образования</t>
  </si>
  <si>
    <t>доля занятых инвалидов молодого возраста, нашедших работу в течение 6 месяцев после получения образования по образовательным программам среднего профессионального образования</t>
  </si>
  <si>
    <t>доля занятых инвалидов молодого возраста, нашедших работу по прошествии 6 месяцев и более после получения образования по образовательным программам среднего профессионального образования</t>
  </si>
  <si>
    <t>доля занятых инвалидов молодого возраста, нашедших работу в течение 3 месяцев после поле прохождения профессионального обучения</t>
  </si>
  <si>
    <t>доля занятых инвалидов молодого возраста, нашедших работу в течение 6 месяцев после прохождения профессионального обучения</t>
  </si>
  <si>
    <t>доля занятых инвалидов молодого возраста, нашедших работу по прошествии 6 месяцев и более после прохождения профессионального обучения</t>
  </si>
  <si>
    <t>доля занятых инвалидов молодого возраста, нашедших работу в течение 3 месяцев после освоения дополнительных профессиональных программ (программ повышения квалификации и программ профессиональной переподготовки)</t>
  </si>
  <si>
    <t>доля занятых инвалидов молодого возраста, нашедших работу в течение 6 месяцев после освоения дополнительных профессиональных программ (программ повышения квалификации и программ профессиональной переподготовки)</t>
  </si>
  <si>
    <t>доля выпускников из числа инвалидов молодого возраста, продолживших дальнейшее обучение после получения среднего профессионального образования</t>
  </si>
  <si>
    <t>доля работающих в отчетном периоде инвалидов в общей численности инвалидов трудоспособного возраста</t>
  </si>
  <si>
    <t> доля профессиональных  образовательных организаций, здания которых приспособлены для обучения инвалидов и лиц с ограниченными возможностями здоровья, в общем числе соответствующих организаций</t>
  </si>
  <si>
    <t>доля  инвалидов и лиц с ограниченными возможностями здоровья, принятых на обучение по образовательным программам среднего профессионального образования,  программам профессионального обучения, дополнительным профессиональным программам (по отношению к предыдущему году)</t>
  </si>
  <si>
    <t> доля студентов из числа инвалидов и лиц с ограниченными возможностями здоровья, обучавшихся по образовательным программам среднего профессионального образования, программам профессионального обучения, дополнительным профессиональным программам и выбывших по причине академической неуспеваемости</t>
  </si>
  <si>
    <t xml:space="preserve"> доля инвалидов и лиц с ограниченными возможностями здоровья, завершивших обучение  по образовательным  программам среднего профессионального образования относительно принятых на обучение инвалидов и лиц с ограниченными возможностями здоровья </t>
  </si>
  <si>
    <t> доля трудоустроенных и (или) продолживших профессиональное образование выпускников с инвалидностью и лиц с ограниченными возможностями здоровья  от общей численности выпускников профессиональных образовательных организаций с инвалидностью</t>
  </si>
  <si>
    <t>к постановлению Правительства 
Удмуртской Республики
от «___» _____ 2019 года № __</t>
  </si>
  <si>
    <t>к постановлению Правительства 
Удмуртской Республики
от «___» _____ 2019 года № ____</t>
  </si>
  <si>
    <t>Министерство культуры Удмуртской Республики</t>
  </si>
  <si>
    <t xml:space="preserve">Министерство культуры Удмуртской Республики </t>
  </si>
  <si>
    <t>бюджеты муниципальных образований в Удмуртской Республике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</si>
</sst>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0000"/>
    <numFmt numFmtId="167" formatCode="0.00000"/>
    <numFmt numFmtId="168" formatCode="#,##0.0000"/>
  </numFmts>
  <fonts count="43" x14ac:knownFonts="1">
    <font>
      <sz val="11"/>
      <color theme="1"/>
      <name val="Calibri"/>
      <family val="2"/>
      <charset val="204"/>
      <scheme val="minor"/>
    </font>
    <font>
      <b/>
      <sz val="11"/>
      <color theme="1"/>
      <name val="Times New Roman"/>
      <family val="1"/>
      <charset val="204"/>
    </font>
    <font>
      <sz val="11"/>
      <color theme="1"/>
      <name val="Times New Roman"/>
      <family val="1"/>
      <charset val="204"/>
    </font>
    <font>
      <sz val="10"/>
      <color theme="1"/>
      <name val="Times New Roman"/>
      <family val="1"/>
      <charset val="204"/>
    </font>
    <font>
      <b/>
      <i/>
      <u/>
      <sz val="11"/>
      <color theme="1"/>
      <name val="Times New Roman"/>
      <family val="1"/>
      <charset val="204"/>
    </font>
    <font>
      <i/>
      <sz val="8"/>
      <color theme="1"/>
      <name val="Times New Roman"/>
      <family val="1"/>
      <charset val="204"/>
    </font>
    <font>
      <sz val="10"/>
      <color rgb="FF000000"/>
      <name val="Times New Roman"/>
      <family val="1"/>
      <charset val="204"/>
    </font>
    <font>
      <sz val="10"/>
      <name val="Times New Roman"/>
      <family val="1"/>
      <charset val="204"/>
    </font>
    <font>
      <sz val="11"/>
      <name val="Times New Roman"/>
      <family val="1"/>
      <charset val="204"/>
    </font>
    <font>
      <sz val="12"/>
      <name val="Times New Roman"/>
      <family val="1"/>
      <charset val="204"/>
    </font>
    <font>
      <b/>
      <sz val="10"/>
      <name val="Times New Roman"/>
      <family val="1"/>
      <charset val="204"/>
    </font>
    <font>
      <sz val="10"/>
      <name val="Arial Cyr"/>
      <charset val="204"/>
    </font>
    <font>
      <b/>
      <sz val="14"/>
      <color theme="1"/>
      <name val="Times New Roman"/>
      <family val="1"/>
      <charset val="204"/>
    </font>
    <font>
      <sz val="12"/>
      <color theme="1"/>
      <name val="Calibri"/>
      <family val="2"/>
      <charset val="204"/>
      <scheme val="minor"/>
    </font>
    <font>
      <b/>
      <sz val="12"/>
      <name val="Times New Roman"/>
      <family val="1"/>
      <charset val="204"/>
    </font>
    <font>
      <sz val="11"/>
      <name val="Calibri"/>
      <family val="2"/>
      <charset val="204"/>
      <scheme val="minor"/>
    </font>
    <font>
      <b/>
      <sz val="11"/>
      <color theme="1"/>
      <name val="Calibri"/>
      <family val="2"/>
      <charset val="204"/>
      <scheme val="minor"/>
    </font>
    <font>
      <b/>
      <sz val="10"/>
      <color theme="1"/>
      <name val="Times New Roman"/>
      <family val="1"/>
      <charset val="204"/>
    </font>
    <font>
      <b/>
      <sz val="8"/>
      <name val="Times New Roman"/>
      <family val="1"/>
      <charset val="204"/>
    </font>
    <font>
      <sz val="14"/>
      <name val="Times New Roman"/>
      <family val="1"/>
      <charset val="204"/>
    </font>
    <font>
      <sz val="14"/>
      <name val="Calibri"/>
      <family val="2"/>
      <charset val="204"/>
      <scheme val="minor"/>
    </font>
    <font>
      <b/>
      <i/>
      <u/>
      <sz val="14"/>
      <color theme="1"/>
      <name val="Times New Roman"/>
      <family val="1"/>
      <charset val="204"/>
    </font>
    <font>
      <sz val="14"/>
      <color theme="1"/>
      <name val="Calibri"/>
      <family val="2"/>
      <charset val="204"/>
      <scheme val="minor"/>
    </font>
    <font>
      <sz val="14"/>
      <color theme="1"/>
      <name val="Times New Roman"/>
      <family val="1"/>
      <charset val="204"/>
    </font>
    <font>
      <i/>
      <sz val="10"/>
      <color theme="1"/>
      <name val="Times New Roman"/>
      <family val="1"/>
      <charset val="204"/>
    </font>
    <font>
      <i/>
      <sz val="14"/>
      <color theme="1"/>
      <name val="Times New Roman"/>
      <family val="1"/>
      <charset val="204"/>
    </font>
    <font>
      <sz val="11"/>
      <color rgb="FF000000"/>
      <name val="Times New Roman"/>
      <family val="1"/>
      <charset val="204"/>
    </font>
    <font>
      <sz val="9"/>
      <name val="Calibri"/>
      <family val="2"/>
      <charset val="204"/>
      <scheme val="minor"/>
    </font>
    <font>
      <b/>
      <sz val="11"/>
      <name val="Calibri"/>
      <family val="2"/>
      <charset val="204"/>
      <scheme val="minor"/>
    </font>
    <font>
      <b/>
      <sz val="9"/>
      <name val="Times New Roman"/>
      <family val="1"/>
      <charset val="204"/>
    </font>
    <font>
      <sz val="9"/>
      <name val="Times New Roman"/>
      <family val="1"/>
      <charset val="204"/>
    </font>
    <font>
      <sz val="11"/>
      <color rgb="FFFF0000"/>
      <name val="Calibri"/>
      <family val="2"/>
      <charset val="204"/>
      <scheme val="minor"/>
    </font>
    <font>
      <sz val="9"/>
      <color indexed="81"/>
      <name val="Tahoma"/>
      <family val="2"/>
      <charset val="204"/>
    </font>
    <font>
      <b/>
      <sz val="9"/>
      <color indexed="81"/>
      <name val="Tahoma"/>
      <family val="2"/>
      <charset val="204"/>
    </font>
    <font>
      <sz val="9"/>
      <color theme="1"/>
      <name val="Times New Roman"/>
      <family val="1"/>
      <charset val="204"/>
    </font>
    <font>
      <b/>
      <sz val="9"/>
      <color theme="1"/>
      <name val="Times New Roman"/>
      <family val="1"/>
      <charset val="204"/>
    </font>
    <font>
      <sz val="9"/>
      <color rgb="FFFF0000"/>
      <name val="Calibri"/>
      <family val="2"/>
      <charset val="204"/>
      <scheme val="minor"/>
    </font>
    <font>
      <b/>
      <sz val="14"/>
      <name val="Times New Roman"/>
      <family val="1"/>
      <charset val="204"/>
    </font>
    <font>
      <b/>
      <i/>
      <u/>
      <sz val="12"/>
      <name val="Times New Roman"/>
      <family val="1"/>
      <charset val="204"/>
    </font>
    <font>
      <b/>
      <i/>
      <u/>
      <sz val="14"/>
      <name val="Times New Roman"/>
      <family val="1"/>
      <charset val="204"/>
    </font>
    <font>
      <i/>
      <sz val="12"/>
      <name val="Times New Roman"/>
      <family val="1"/>
      <charset val="204"/>
    </font>
    <font>
      <sz val="12"/>
      <color theme="1"/>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rgb="FF92D050"/>
        <bgColor indexed="64"/>
      </patternFill>
    </fill>
    <fill>
      <patternFill patternType="solid">
        <fgColor rgb="FFFFFF9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1" fillId="0" borderId="0"/>
  </cellStyleXfs>
  <cellXfs count="286">
    <xf numFmtId="0" fontId="0" fillId="0" borderId="0" xfId="0"/>
    <xf numFmtId="0" fontId="4" fillId="0" borderId="0" xfId="0" applyFont="1" applyFill="1" applyAlignment="1"/>
    <xf numFmtId="0" fontId="7" fillId="0" borderId="1" xfId="0" applyFont="1" applyFill="1" applyBorder="1" applyAlignment="1">
      <alignment horizontal="left" vertical="top" wrapText="1"/>
    </xf>
    <xf numFmtId="49" fontId="2" fillId="0" borderId="1" xfId="0" applyNumberFormat="1" applyFont="1" applyFill="1" applyBorder="1" applyAlignment="1">
      <alignment horizontal="center" vertical="top"/>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top"/>
    </xf>
    <xf numFmtId="49" fontId="7" fillId="0" borderId="1" xfId="0" applyNumberFormat="1" applyFont="1" applyFill="1" applyBorder="1" applyAlignment="1">
      <alignment horizontal="center" vertical="top"/>
    </xf>
    <xf numFmtId="0" fontId="10" fillId="0" borderId="1" xfId="0" applyFont="1" applyFill="1" applyBorder="1" applyAlignment="1">
      <alignment horizontal="center" vertical="top" wrapText="1"/>
    </xf>
    <xf numFmtId="0" fontId="2" fillId="0" borderId="0" xfId="0" applyFont="1" applyFill="1"/>
    <xf numFmtId="0" fontId="7" fillId="0" borderId="1" xfId="0" applyFont="1" applyFill="1" applyBorder="1" applyAlignment="1">
      <alignment vertical="top" wrapText="1"/>
    </xf>
    <xf numFmtId="0" fontId="8" fillId="0" borderId="1" xfId="0" applyFont="1" applyFill="1" applyBorder="1" applyAlignment="1">
      <alignment horizontal="center" vertical="top"/>
    </xf>
    <xf numFmtId="0" fontId="7" fillId="0" borderId="1" xfId="0" applyFont="1" applyFill="1" applyBorder="1" applyAlignment="1">
      <alignment horizontal="justify" vertical="top" wrapText="1"/>
    </xf>
    <xf numFmtId="0" fontId="2" fillId="0" borderId="1" xfId="0" applyFont="1" applyFill="1" applyBorder="1" applyAlignment="1">
      <alignment vertical="top" wrapText="1"/>
    </xf>
    <xf numFmtId="0" fontId="15" fillId="0" borderId="0" xfId="0" applyFont="1" applyFill="1"/>
    <xf numFmtId="49" fontId="2" fillId="0" borderId="0" xfId="0" applyNumberFormat="1" applyFont="1" applyFill="1"/>
    <xf numFmtId="49" fontId="0" fillId="0" borderId="0" xfId="0" applyNumberFormat="1" applyFont="1" applyFill="1"/>
    <xf numFmtId="0" fontId="0" fillId="0" borderId="0" xfId="0" applyFont="1" applyFill="1"/>
    <xf numFmtId="49" fontId="2" fillId="0" borderId="0" xfId="0" applyNumberFormat="1" applyFont="1" applyFill="1" applyAlignment="1">
      <alignment horizontal="center"/>
    </xf>
    <xf numFmtId="49" fontId="3" fillId="0" borderId="0" xfId="0" applyNumberFormat="1" applyFont="1" applyFill="1" applyBorder="1" applyAlignment="1">
      <alignment horizontal="left" vertical="top"/>
    </xf>
    <xf numFmtId="49" fontId="0" fillId="0" borderId="0" xfId="0" applyNumberFormat="1" applyFill="1"/>
    <xf numFmtId="0" fontId="0" fillId="0" borderId="0" xfId="0" applyFill="1"/>
    <xf numFmtId="0" fontId="12" fillId="0" borderId="0" xfId="0" applyFont="1" applyFill="1" applyAlignment="1">
      <alignment horizontal="center"/>
    </xf>
    <xf numFmtId="49" fontId="1" fillId="0" borderId="0" xfId="0" applyNumberFormat="1" applyFont="1" applyFill="1" applyAlignment="1">
      <alignment horizontal="center" vertical="center" wrapText="1"/>
    </xf>
    <xf numFmtId="0" fontId="1" fillId="0" borderId="0" xfId="0" applyFont="1" applyFill="1" applyAlignment="1">
      <alignment horizontal="center" vertical="center" wrapText="1"/>
    </xf>
    <xf numFmtId="49" fontId="2" fillId="0" borderId="0" xfId="0" applyNumberFormat="1" applyFont="1" applyFill="1" applyAlignment="1">
      <alignment horizontal="left"/>
    </xf>
    <xf numFmtId="49" fontId="6" fillId="0" borderId="1" xfId="0" applyNumberFormat="1" applyFont="1" applyFill="1" applyBorder="1" applyAlignment="1">
      <alignment horizontal="center" vertical="top"/>
    </xf>
    <xf numFmtId="49" fontId="6" fillId="0" borderId="1" xfId="0" applyNumberFormat="1" applyFont="1" applyFill="1" applyBorder="1" applyAlignment="1">
      <alignment horizontal="center" vertical="top" wrapText="1"/>
    </xf>
    <xf numFmtId="49" fontId="0" fillId="0" borderId="0" xfId="0" applyNumberFormat="1" applyFill="1" applyAlignment="1">
      <alignment vertical="top"/>
    </xf>
    <xf numFmtId="0" fontId="0" fillId="0" borderId="0" xfId="0" applyFill="1" applyAlignment="1">
      <alignment vertical="top" wrapText="1"/>
    </xf>
    <xf numFmtId="0" fontId="0" fillId="0" borderId="0" xfId="0" applyFill="1" applyAlignment="1">
      <alignment vertical="top"/>
    </xf>
    <xf numFmtId="0" fontId="0" fillId="0" borderId="0" xfId="0" applyFill="1" applyAlignment="1">
      <alignment wrapText="1"/>
    </xf>
    <xf numFmtId="0" fontId="0" fillId="0" borderId="0" xfId="0" applyFont="1" applyFill="1" applyAlignment="1">
      <alignment horizontal="left"/>
    </xf>
    <xf numFmtId="0" fontId="2" fillId="0" borderId="0" xfId="0" applyFont="1" applyFill="1" applyAlignment="1">
      <alignment vertical="top"/>
    </xf>
    <xf numFmtId="0" fontId="7" fillId="0" borderId="3" xfId="0" applyFont="1" applyFill="1" applyBorder="1" applyAlignment="1">
      <alignment vertical="top" wrapText="1"/>
    </xf>
    <xf numFmtId="0" fontId="2" fillId="0" borderId="0" xfId="0" applyFont="1" applyFill="1" applyAlignment="1">
      <alignment horizontal="left"/>
    </xf>
    <xf numFmtId="165" fontId="2" fillId="0" borderId="0" xfId="0" applyNumberFormat="1" applyFont="1" applyFill="1"/>
    <xf numFmtId="0" fontId="7" fillId="0" borderId="2" xfId="0" applyFont="1" applyFill="1" applyBorder="1" applyAlignment="1">
      <alignment vertical="top" wrapText="1"/>
    </xf>
    <xf numFmtId="49" fontId="3" fillId="0" borderId="1" xfId="0" applyNumberFormat="1" applyFont="1" applyFill="1" applyBorder="1" applyAlignment="1">
      <alignment horizontal="center" vertical="top"/>
    </xf>
    <xf numFmtId="0" fontId="2" fillId="0" borderId="0" xfId="0" applyFont="1" applyFill="1" applyAlignment="1">
      <alignment horizontal="center"/>
    </xf>
    <xf numFmtId="165" fontId="0" fillId="0" borderId="0" xfId="0" applyNumberFormat="1" applyFont="1" applyFill="1"/>
    <xf numFmtId="49" fontId="3" fillId="0" borderId="2" xfId="0" applyNumberFormat="1" applyFont="1" applyFill="1" applyBorder="1" applyAlignment="1">
      <alignment vertical="top"/>
    </xf>
    <xf numFmtId="0" fontId="10" fillId="0" borderId="1" xfId="0" applyFont="1" applyFill="1" applyBorder="1" applyAlignment="1">
      <alignment horizontal="center" vertical="top"/>
    </xf>
    <xf numFmtId="49" fontId="10" fillId="0" borderId="1" xfId="0" applyNumberFormat="1" applyFont="1" applyFill="1" applyBorder="1" applyAlignment="1">
      <alignment horizontal="center" vertical="top"/>
    </xf>
    <xf numFmtId="0" fontId="16" fillId="0" borderId="0" xfId="0" applyFont="1" applyFill="1"/>
    <xf numFmtId="49" fontId="10" fillId="0" borderId="1" xfId="0" applyNumberFormat="1" applyFont="1" applyFill="1" applyBorder="1" applyAlignment="1">
      <alignment horizontal="center" vertical="top" wrapText="1"/>
    </xf>
    <xf numFmtId="0" fontId="10" fillId="0" borderId="1" xfId="0" applyFont="1" applyFill="1" applyBorder="1" applyAlignment="1">
      <alignment horizontal="left" vertical="top" wrapText="1"/>
    </xf>
    <xf numFmtId="0" fontId="5" fillId="0" borderId="0" xfId="0" applyFont="1" applyFill="1" applyAlignment="1">
      <alignment horizontal="center" vertical="top"/>
    </xf>
    <xf numFmtId="0" fontId="19" fillId="0" borderId="0" xfId="0" applyFont="1" applyFill="1"/>
    <xf numFmtId="0" fontId="22" fillId="0" borderId="0" xfId="0" applyFont="1" applyFill="1"/>
    <xf numFmtId="49" fontId="22" fillId="0" borderId="0" xfId="0" applyNumberFormat="1" applyFont="1" applyFill="1"/>
    <xf numFmtId="0" fontId="20" fillId="0" borderId="0" xfId="0" applyFont="1" applyFill="1"/>
    <xf numFmtId="0" fontId="23" fillId="0" borderId="0" xfId="0" applyFont="1" applyFill="1" applyAlignment="1">
      <alignment horizontal="center"/>
    </xf>
    <xf numFmtId="49" fontId="23" fillId="0" borderId="0" xfId="0" applyNumberFormat="1" applyFont="1" applyFill="1" applyAlignment="1">
      <alignment horizontal="center"/>
    </xf>
    <xf numFmtId="49" fontId="23" fillId="0" borderId="0" xfId="0" applyNumberFormat="1" applyFont="1" applyFill="1" applyAlignment="1"/>
    <xf numFmtId="0" fontId="19" fillId="0" borderId="0" xfId="0" applyFont="1" applyFill="1" applyAlignment="1"/>
    <xf numFmtId="49" fontId="23" fillId="0" borderId="0" xfId="0" applyNumberFormat="1" applyFont="1" applyFill="1"/>
    <xf numFmtId="165" fontId="23" fillId="0" borderId="0" xfId="0" applyNumberFormat="1" applyFont="1" applyFill="1"/>
    <xf numFmtId="165" fontId="4" fillId="0" borderId="0" xfId="0" applyNumberFormat="1" applyFont="1" applyFill="1" applyAlignment="1"/>
    <xf numFmtId="165" fontId="3" fillId="0" borderId="2" xfId="0" applyNumberFormat="1" applyFont="1" applyFill="1" applyBorder="1" applyAlignment="1">
      <alignment horizontal="center" vertical="top"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top" wrapText="1"/>
    </xf>
    <xf numFmtId="0" fontId="7" fillId="0" borderId="1" xfId="0" applyFont="1" applyFill="1" applyBorder="1" applyAlignment="1">
      <alignment horizontal="center" vertical="center" wrapText="1"/>
    </xf>
    <xf numFmtId="0" fontId="23" fillId="0" borderId="0" xfId="0" applyFont="1" applyFill="1" applyAlignment="1">
      <alignment horizontal="left"/>
    </xf>
    <xf numFmtId="49" fontId="3" fillId="0" borderId="2" xfId="0" applyNumberFormat="1" applyFont="1" applyFill="1" applyBorder="1" applyAlignment="1">
      <alignment horizontal="center" vertical="top"/>
    </xf>
    <xf numFmtId="0" fontId="22" fillId="0" borderId="0" xfId="0" applyFont="1" applyFill="1" applyAlignment="1">
      <alignment horizontal="left"/>
    </xf>
    <xf numFmtId="165" fontId="3" fillId="0" borderId="1" xfId="0" applyNumberFormat="1" applyFont="1" applyFill="1" applyBorder="1" applyAlignment="1">
      <alignment horizontal="center" vertical="top" wrapText="1"/>
    </xf>
    <xf numFmtId="165" fontId="22" fillId="0" borderId="0" xfId="0" applyNumberFormat="1" applyFont="1" applyFill="1"/>
    <xf numFmtId="165" fontId="0" fillId="0" borderId="0" xfId="0" applyNumberFormat="1" applyFill="1"/>
    <xf numFmtId="165" fontId="2" fillId="0" borderId="1" xfId="0" applyNumberFormat="1" applyFont="1" applyFill="1" applyBorder="1"/>
    <xf numFmtId="165" fontId="2" fillId="0" borderId="1" xfId="0" applyNumberFormat="1" applyFont="1" applyFill="1" applyBorder="1" applyAlignment="1">
      <alignment vertical="top"/>
    </xf>
    <xf numFmtId="4" fontId="22" fillId="0" borderId="0" xfId="0" applyNumberFormat="1" applyFont="1" applyFill="1"/>
    <xf numFmtId="0" fontId="23" fillId="0" borderId="0" xfId="0" applyFont="1" applyFill="1" applyAlignment="1">
      <alignment horizontal="right" vertical="top"/>
    </xf>
    <xf numFmtId="4" fontId="13" fillId="0" borderId="0" xfId="0" applyNumberFormat="1" applyFont="1" applyFill="1"/>
    <xf numFmtId="0" fontId="2" fillId="0" borderId="0" xfId="0" applyFont="1" applyFill="1" applyAlignment="1">
      <alignment horizontal="right" vertical="top"/>
    </xf>
    <xf numFmtId="4" fontId="9" fillId="0" borderId="1" xfId="0" applyNumberFormat="1" applyFont="1" applyFill="1" applyBorder="1" applyAlignment="1">
      <alignment horizontal="center" vertical="center" wrapText="1"/>
    </xf>
    <xf numFmtId="165" fontId="17" fillId="0" borderId="1" xfId="0" applyNumberFormat="1" applyFont="1" applyFill="1" applyBorder="1" applyAlignment="1">
      <alignment vertical="top"/>
    </xf>
    <xf numFmtId="165" fontId="3" fillId="0" borderId="1" xfId="0" applyNumberFormat="1" applyFont="1" applyFill="1" applyBorder="1" applyAlignment="1">
      <alignment vertical="top"/>
    </xf>
    <xf numFmtId="165" fontId="7" fillId="0" borderId="1" xfId="1" applyNumberFormat="1" applyFont="1" applyFill="1" applyBorder="1" applyAlignment="1">
      <alignment horizontal="right" vertical="top"/>
    </xf>
    <xf numFmtId="165" fontId="7" fillId="0" borderId="1" xfId="1" applyNumberFormat="1" applyFont="1" applyFill="1" applyBorder="1" applyAlignment="1">
      <alignment vertical="top"/>
    </xf>
    <xf numFmtId="165" fontId="10" fillId="0" borderId="1" xfId="1" applyNumberFormat="1" applyFont="1" applyFill="1" applyBorder="1" applyAlignment="1">
      <alignment vertical="top"/>
    </xf>
    <xf numFmtId="0" fontId="17" fillId="0" borderId="0" xfId="0" applyFont="1" applyFill="1" applyAlignment="1">
      <alignment horizontal="left" vertical="top" wrapText="1"/>
    </xf>
    <xf numFmtId="0" fontId="3" fillId="0" borderId="1" xfId="0" applyFont="1" applyFill="1" applyBorder="1" applyAlignment="1">
      <alignment horizontal="left" vertical="top" wrapText="1"/>
    </xf>
    <xf numFmtId="165" fontId="3" fillId="0" borderId="0" xfId="0" applyNumberFormat="1" applyFont="1" applyFill="1" applyBorder="1" applyAlignment="1">
      <alignment vertical="top"/>
    </xf>
    <xf numFmtId="0" fontId="19" fillId="0" borderId="0" xfId="0" applyFont="1" applyFill="1" applyAlignment="1">
      <alignment horizontal="center" vertical="top"/>
    </xf>
    <xf numFmtId="49" fontId="23" fillId="0" borderId="0" xfId="0" applyNumberFormat="1" applyFont="1" applyFill="1" applyAlignment="1">
      <alignment horizontal="center" vertical="top"/>
    </xf>
    <xf numFmtId="165" fontId="23" fillId="0" borderId="0" xfId="0" applyNumberFormat="1" applyFont="1" applyFill="1" applyAlignment="1">
      <alignment horizontal="center"/>
    </xf>
    <xf numFmtId="165" fontId="22" fillId="0" borderId="0" xfId="0" applyNumberFormat="1" applyFont="1" applyFill="1" applyAlignment="1">
      <alignment horizontal="center"/>
    </xf>
    <xf numFmtId="165" fontId="23" fillId="0" borderId="0" xfId="0" applyNumberFormat="1" applyFont="1" applyFill="1" applyAlignment="1">
      <alignment horizontal="center" vertical="top"/>
    </xf>
    <xf numFmtId="165" fontId="23" fillId="0" borderId="0" xfId="0" applyNumberFormat="1" applyFont="1" applyFill="1" applyAlignment="1">
      <alignment horizontal="center" vertical="top" wrapText="1"/>
    </xf>
    <xf numFmtId="0" fontId="0" fillId="0" borderId="0" xfId="0" applyFill="1" applyBorder="1" applyAlignment="1">
      <alignment vertical="top" wrapText="1"/>
    </xf>
    <xf numFmtId="0" fontId="27" fillId="0" borderId="0" xfId="0" applyFont="1" applyFill="1" applyAlignment="1">
      <alignment horizontal="center" vertical="center"/>
    </xf>
    <xf numFmtId="2" fontId="27" fillId="0" borderId="0" xfId="0" applyNumberFormat="1" applyFont="1" applyFill="1" applyAlignment="1">
      <alignment horizontal="center" vertical="center"/>
    </xf>
    <xf numFmtId="2" fontId="15" fillId="0" borderId="0" xfId="0" applyNumberFormat="1" applyFont="1" applyFill="1" applyAlignment="1">
      <alignment horizontal="center" vertical="center"/>
    </xf>
    <xf numFmtId="0" fontId="15" fillId="0" borderId="0" xfId="0" applyFont="1" applyFill="1" applyAlignment="1">
      <alignment horizontal="center" vertical="center"/>
    </xf>
    <xf numFmtId="3" fontId="28" fillId="0" borderId="0" xfId="0" applyNumberFormat="1" applyFont="1" applyFill="1" applyAlignment="1">
      <alignment horizontal="center" vertical="center" wrapText="1"/>
    </xf>
    <xf numFmtId="0" fontId="10" fillId="0" borderId="0" xfId="0" applyFont="1" applyFill="1" applyAlignment="1">
      <alignment horizontal="center" vertical="top"/>
    </xf>
    <xf numFmtId="0" fontId="15" fillId="0" borderId="0" xfId="0" applyFont="1" applyFill="1" applyAlignment="1">
      <alignment horizontal="center" vertical="top"/>
    </xf>
    <xf numFmtId="4" fontId="30" fillId="0" borderId="1" xfId="0" applyNumberFormat="1" applyFont="1" applyFill="1" applyBorder="1" applyAlignment="1">
      <alignment horizontal="center" vertical="center" wrapText="1"/>
    </xf>
    <xf numFmtId="4" fontId="29" fillId="0" borderId="1" xfId="0" applyNumberFormat="1" applyFont="1" applyFill="1" applyBorder="1" applyAlignment="1">
      <alignment horizontal="center" vertical="center" wrapText="1"/>
    </xf>
    <xf numFmtId="2" fontId="30" fillId="0" borderId="1" xfId="0" applyNumberFormat="1" applyFont="1" applyFill="1" applyBorder="1" applyAlignment="1">
      <alignment horizontal="center" vertical="top" wrapText="1"/>
    </xf>
    <xf numFmtId="164" fontId="26" fillId="0" borderId="1" xfId="0" applyNumberFormat="1" applyFont="1" applyFill="1" applyBorder="1" applyAlignment="1">
      <alignment horizontal="right" vertical="top"/>
    </xf>
    <xf numFmtId="164" fontId="26" fillId="0" borderId="1" xfId="0" applyNumberFormat="1" applyFont="1" applyFill="1" applyBorder="1" applyAlignment="1">
      <alignment horizontal="right"/>
    </xf>
    <xf numFmtId="164" fontId="8" fillId="0" borderId="1" xfId="0" applyNumberFormat="1" applyFont="1" applyFill="1" applyBorder="1" applyAlignment="1">
      <alignment horizontal="right"/>
    </xf>
    <xf numFmtId="166" fontId="15" fillId="0" borderId="0" xfId="0" applyNumberFormat="1" applyFont="1" applyFill="1"/>
    <xf numFmtId="0" fontId="19" fillId="0" borderId="0" xfId="0" applyFont="1" applyFill="1" applyAlignment="1">
      <alignment horizontal="center"/>
    </xf>
    <xf numFmtId="166" fontId="30" fillId="0" borderId="1" xfId="0" applyNumberFormat="1" applyFont="1" applyFill="1" applyBorder="1" applyAlignment="1">
      <alignment horizontal="center" vertical="center" wrapText="1"/>
    </xf>
    <xf numFmtId="166" fontId="29" fillId="0" borderId="1" xfId="0" applyNumberFormat="1" applyFont="1" applyFill="1" applyBorder="1" applyAlignment="1">
      <alignment horizontal="center" vertical="center" wrapText="1"/>
    </xf>
    <xf numFmtId="0" fontId="23" fillId="0" borderId="0" xfId="0" applyFont="1" applyFill="1" applyAlignment="1"/>
    <xf numFmtId="0" fontId="23" fillId="0" borderId="0" xfId="0" applyFont="1" applyFill="1" applyAlignment="1">
      <alignment wrapText="1"/>
    </xf>
    <xf numFmtId="165" fontId="2" fillId="0" borderId="0" xfId="0" applyNumberFormat="1" applyFont="1" applyFill="1" applyBorder="1"/>
    <xf numFmtId="0" fontId="2" fillId="0" borderId="2" xfId="0" applyFont="1" applyFill="1" applyBorder="1" applyAlignment="1">
      <alignment vertical="top" wrapText="1"/>
    </xf>
    <xf numFmtId="164" fontId="26" fillId="0" borderId="2" xfId="0" applyNumberFormat="1" applyFont="1" applyFill="1" applyBorder="1" applyAlignment="1">
      <alignment horizontal="right"/>
    </xf>
    <xf numFmtId="165" fontId="2" fillId="0" borderId="2" xfId="0" applyNumberFormat="1" applyFont="1" applyFill="1" applyBorder="1"/>
    <xf numFmtId="2" fontId="30" fillId="0" borderId="1" xfId="0" applyNumberFormat="1" applyFont="1" applyFill="1" applyBorder="1" applyAlignment="1">
      <alignment horizontal="center" vertical="center" wrapText="1"/>
    </xf>
    <xf numFmtId="168" fontId="30" fillId="0" borderId="1" xfId="0" applyNumberFormat="1" applyFont="1" applyFill="1" applyBorder="1" applyAlignment="1">
      <alignment horizontal="center" vertical="center" wrapText="1"/>
    </xf>
    <xf numFmtId="2" fontId="34" fillId="0" borderId="1" xfId="0" applyNumberFormat="1" applyFont="1" applyFill="1" applyBorder="1" applyAlignment="1">
      <alignment horizontal="center" vertical="center" wrapText="1"/>
    </xf>
    <xf numFmtId="2" fontId="34" fillId="0" borderId="1" xfId="0" applyNumberFormat="1" applyFont="1" applyFill="1" applyBorder="1" applyAlignment="1">
      <alignment horizontal="center" vertical="top" wrapText="1"/>
    </xf>
    <xf numFmtId="4" fontId="35" fillId="0" borderId="1" xfId="0" applyNumberFormat="1" applyFont="1" applyFill="1" applyBorder="1" applyAlignment="1">
      <alignment horizontal="center" vertical="center" wrapText="1"/>
    </xf>
    <xf numFmtId="165" fontId="8" fillId="0" borderId="0" xfId="0" applyNumberFormat="1" applyFont="1" applyFill="1"/>
    <xf numFmtId="165" fontId="19" fillId="0" borderId="0" xfId="0" applyNumberFormat="1" applyFont="1" applyFill="1"/>
    <xf numFmtId="0" fontId="31" fillId="0" borderId="0" xfId="0" applyFont="1" applyFill="1"/>
    <xf numFmtId="0" fontId="29" fillId="0" borderId="1" xfId="0" applyFont="1" applyFill="1" applyBorder="1" applyAlignment="1">
      <alignment vertical="top" wrapText="1"/>
    </xf>
    <xf numFmtId="0" fontId="27" fillId="0" borderId="0" xfId="0" applyFont="1" applyFill="1"/>
    <xf numFmtId="0" fontId="30" fillId="0" borderId="1" xfId="0" applyFont="1" applyFill="1" applyBorder="1" applyAlignment="1">
      <alignment vertical="top" wrapText="1"/>
    </xf>
    <xf numFmtId="2" fontId="27" fillId="0" borderId="0" xfId="0" applyNumberFormat="1" applyFont="1" applyFill="1"/>
    <xf numFmtId="0" fontId="36" fillId="0" borderId="0" xfId="0" applyFont="1" applyFill="1"/>
    <xf numFmtId="4" fontId="27" fillId="0" borderId="0" xfId="0" applyNumberFormat="1" applyFont="1" applyFill="1"/>
    <xf numFmtId="167" fontId="27" fillId="0" borderId="0" xfId="0" applyNumberFormat="1" applyFont="1" applyFill="1"/>
    <xf numFmtId="168" fontId="27" fillId="0" borderId="1" xfId="0" applyNumberFormat="1" applyFont="1" applyFill="1" applyBorder="1" applyAlignment="1">
      <alignment horizontal="center" vertical="center" wrapText="1"/>
    </xf>
    <xf numFmtId="0" fontId="27" fillId="0" borderId="0" xfId="0" applyFont="1" applyFill="1" applyAlignment="1">
      <alignment horizontal="center" vertical="top"/>
    </xf>
    <xf numFmtId="166" fontId="27" fillId="0" borderId="0" xfId="0" applyNumberFormat="1" applyFont="1" applyFill="1"/>
    <xf numFmtId="0" fontId="29" fillId="0" borderId="1" xfId="0" applyFont="1" applyFill="1" applyBorder="1" applyAlignment="1">
      <alignment horizontal="center" vertical="center" wrapText="1"/>
    </xf>
    <xf numFmtId="0" fontId="27" fillId="0" borderId="7" xfId="0" applyFont="1" applyFill="1" applyBorder="1" applyAlignment="1">
      <alignment horizontal="center" vertical="center"/>
    </xf>
    <xf numFmtId="2" fontId="9" fillId="0" borderId="0" xfId="0" applyNumberFormat="1" applyFont="1" applyFill="1" applyAlignment="1">
      <alignment horizontal="left"/>
    </xf>
    <xf numFmtId="0" fontId="7" fillId="0" borderId="10" xfId="0" applyFont="1" applyFill="1" applyBorder="1" applyAlignment="1">
      <alignment horizontal="center" vertical="top"/>
    </xf>
    <xf numFmtId="49" fontId="3" fillId="0" borderId="1" xfId="0" applyNumberFormat="1" applyFont="1" applyFill="1" applyBorder="1" applyAlignment="1">
      <alignment vertical="top"/>
    </xf>
    <xf numFmtId="0" fontId="14" fillId="0" borderId="0" xfId="0" applyFont="1" applyFill="1" applyAlignment="1">
      <alignment horizontal="center"/>
    </xf>
    <xf numFmtId="49" fontId="14" fillId="0" borderId="0" xfId="0" applyNumberFormat="1" applyFont="1" applyFill="1" applyAlignment="1">
      <alignment horizontal="center"/>
    </xf>
    <xf numFmtId="0" fontId="14" fillId="0" borderId="0" xfId="0" applyFont="1" applyFill="1" applyAlignment="1">
      <alignment horizontal="center" wrapText="1"/>
    </xf>
    <xf numFmtId="0" fontId="9" fillId="0" borderId="0" xfId="0" applyFont="1" applyFill="1"/>
    <xf numFmtId="0" fontId="9" fillId="0" borderId="0" xfId="0" applyFont="1" applyFill="1" applyAlignment="1"/>
    <xf numFmtId="0" fontId="19" fillId="0" borderId="0" xfId="0" applyFont="1" applyFill="1" applyAlignment="1">
      <alignment horizontal="center" wrapText="1"/>
    </xf>
    <xf numFmtId="0" fontId="9" fillId="0" borderId="0" xfId="0" applyFont="1" applyFill="1" applyAlignment="1">
      <alignment horizontal="center"/>
    </xf>
    <xf numFmtId="0" fontId="38" fillId="0" borderId="0" xfId="0" applyFont="1" applyFill="1" applyAlignment="1"/>
    <xf numFmtId="49" fontId="9" fillId="0" borderId="0" xfId="0" applyNumberFormat="1" applyFont="1" applyFill="1" applyAlignment="1">
      <alignment horizontal="center"/>
    </xf>
    <xf numFmtId="0" fontId="9" fillId="0" borderId="1" xfId="0" applyFont="1" applyFill="1" applyBorder="1" applyAlignment="1">
      <alignment horizontal="center" vertical="top" wrapText="1"/>
    </xf>
    <xf numFmtId="49" fontId="9" fillId="0" borderId="1" xfId="0" applyNumberFormat="1" applyFont="1" applyFill="1" applyBorder="1" applyAlignment="1">
      <alignment horizontal="center"/>
    </xf>
    <xf numFmtId="49" fontId="9" fillId="0" borderId="1" xfId="0" applyNumberFormat="1" applyFont="1" applyFill="1" applyBorder="1" applyAlignment="1">
      <alignment horizontal="center" wrapText="1"/>
    </xf>
    <xf numFmtId="0" fontId="9" fillId="0" borderId="1" xfId="0" applyFont="1" applyFill="1" applyBorder="1" applyAlignment="1">
      <alignment horizontal="center"/>
    </xf>
    <xf numFmtId="0" fontId="9" fillId="0" borderId="1" xfId="0" applyFont="1" applyFill="1" applyBorder="1" applyAlignment="1">
      <alignment horizontal="justify" vertical="top"/>
    </xf>
    <xf numFmtId="164" fontId="9" fillId="0" borderId="1" xfId="0" applyNumberFormat="1" applyFont="1" applyFill="1" applyBorder="1" applyAlignment="1">
      <alignment horizontal="center" vertical="top"/>
    </xf>
    <xf numFmtId="0" fontId="42" fillId="0" borderId="1" xfId="0" applyFont="1" applyFill="1" applyBorder="1" applyAlignment="1">
      <alignment wrapText="1"/>
    </xf>
    <xf numFmtId="0" fontId="41" fillId="0" borderId="1" xfId="0" applyFont="1" applyFill="1" applyBorder="1" applyAlignment="1">
      <alignment horizontal="center" vertical="top" wrapText="1"/>
    </xf>
    <xf numFmtId="0" fontId="41" fillId="0" borderId="1" xfId="0" applyFont="1" applyFill="1" applyBorder="1" applyAlignment="1">
      <alignment vertical="top" wrapText="1"/>
    </xf>
    <xf numFmtId="0" fontId="9" fillId="0" borderId="1" xfId="0" applyFont="1" applyFill="1" applyBorder="1" applyAlignment="1">
      <alignment vertical="top" wrapText="1"/>
    </xf>
    <xf numFmtId="0" fontId="9" fillId="0" borderId="1" xfId="0" applyFont="1" applyFill="1" applyBorder="1" applyAlignment="1">
      <alignment horizontal="center" vertical="top"/>
    </xf>
    <xf numFmtId="0" fontId="9" fillId="0" borderId="1" xfId="0" applyNumberFormat="1" applyFont="1" applyFill="1" applyBorder="1" applyAlignment="1">
      <alignment horizontal="center"/>
    </xf>
    <xf numFmtId="2" fontId="41" fillId="0" borderId="1" xfId="0" applyNumberFormat="1" applyFont="1" applyFill="1" applyBorder="1" applyAlignment="1">
      <alignment horizontal="center" vertical="top" wrapText="1"/>
    </xf>
    <xf numFmtId="0" fontId="9" fillId="0" borderId="0" xfId="0" applyFont="1" applyFill="1" applyAlignment="1">
      <alignment horizontal="center" vertical="top"/>
    </xf>
    <xf numFmtId="165" fontId="9" fillId="0" borderId="1" xfId="0" applyNumberFormat="1" applyFont="1" applyFill="1" applyBorder="1" applyAlignment="1">
      <alignment horizontal="center" vertical="top"/>
    </xf>
    <xf numFmtId="164" fontId="9" fillId="0" borderId="1" xfId="0" applyNumberFormat="1" applyFont="1" applyFill="1" applyBorder="1" applyAlignment="1">
      <alignment horizontal="center" vertical="top" wrapText="1"/>
    </xf>
    <xf numFmtId="164" fontId="9" fillId="0" borderId="0" xfId="0" applyNumberFormat="1" applyFont="1" applyFill="1" applyBorder="1" applyAlignment="1">
      <alignment horizontal="center" vertical="top"/>
    </xf>
    <xf numFmtId="0" fontId="41" fillId="0" borderId="0" xfId="0" applyFont="1" applyFill="1" applyBorder="1" applyAlignment="1">
      <alignment horizontal="center" vertical="top" wrapText="1"/>
    </xf>
    <xf numFmtId="0" fontId="9" fillId="0" borderId="8" xfId="0" applyFont="1" applyFill="1" applyBorder="1" applyAlignment="1">
      <alignment horizontal="center"/>
    </xf>
    <xf numFmtId="0" fontId="9" fillId="0" borderId="3" xfId="0" applyFont="1" applyFill="1" applyBorder="1" applyAlignment="1">
      <alignment horizontal="left" vertical="top" wrapText="1"/>
    </xf>
    <xf numFmtId="0" fontId="42" fillId="0" borderId="10" xfId="0" applyFont="1" applyFill="1" applyBorder="1" applyAlignment="1">
      <alignment vertical="top" wrapText="1"/>
    </xf>
    <xf numFmtId="0" fontId="41" fillId="0" borderId="1" xfId="0" applyFont="1" applyFill="1" applyBorder="1" applyAlignment="1">
      <alignment wrapText="1"/>
    </xf>
    <xf numFmtId="0" fontId="9" fillId="0" borderId="1" xfId="0" applyFont="1" applyFill="1" applyBorder="1"/>
    <xf numFmtId="0" fontId="41" fillId="0" borderId="1" xfId="0" applyFont="1" applyFill="1" applyBorder="1" applyAlignment="1">
      <alignment horizontal="center" wrapText="1"/>
    </xf>
    <xf numFmtId="0" fontId="41" fillId="0" borderId="1" xfId="0" applyFont="1" applyFill="1" applyBorder="1" applyAlignment="1">
      <alignment horizontal="justify" vertical="top" wrapText="1"/>
    </xf>
    <xf numFmtId="0" fontId="41" fillId="0" borderId="1" xfId="0" applyFont="1" applyFill="1" applyBorder="1" applyAlignment="1">
      <alignment horizontal="center" vertical="center" wrapText="1"/>
    </xf>
    <xf numFmtId="0" fontId="9" fillId="0" borderId="11" xfId="0" applyFont="1" applyFill="1" applyBorder="1" applyAlignment="1">
      <alignment wrapText="1"/>
    </xf>
    <xf numFmtId="0" fontId="9" fillId="0" borderId="0" xfId="0" applyFont="1" applyFill="1" applyAlignment="1">
      <alignment wrapText="1"/>
    </xf>
    <xf numFmtId="0" fontId="9" fillId="2" borderId="1" xfId="0" applyFont="1" applyFill="1" applyBorder="1" applyAlignment="1">
      <alignment vertical="top" wrapText="1"/>
    </xf>
    <xf numFmtId="0" fontId="9" fillId="2" borderId="1" xfId="0" applyFont="1" applyFill="1" applyBorder="1" applyAlignment="1">
      <alignment horizontal="center" vertical="top" wrapText="1"/>
    </xf>
    <xf numFmtId="0" fontId="9" fillId="2" borderId="1" xfId="0" applyFont="1" applyFill="1" applyBorder="1" applyAlignment="1">
      <alignment horizontal="center" vertical="top"/>
    </xf>
    <xf numFmtId="164" fontId="9" fillId="2" borderId="1" xfId="0" applyNumberFormat="1" applyFont="1" applyFill="1" applyBorder="1" applyAlignment="1">
      <alignment horizontal="center" vertical="top"/>
    </xf>
    <xf numFmtId="0" fontId="41" fillId="2" borderId="1" xfId="0" applyFont="1" applyFill="1" applyBorder="1" applyAlignment="1">
      <alignment vertical="top" wrapText="1"/>
    </xf>
    <xf numFmtId="0" fontId="41" fillId="2" borderId="1" xfId="0" applyFont="1" applyFill="1" applyBorder="1" applyAlignment="1">
      <alignment horizontal="center" vertical="top" wrapText="1"/>
    </xf>
    <xf numFmtId="0" fontId="41" fillId="3" borderId="1" xfId="0" applyFont="1" applyFill="1" applyBorder="1" applyAlignment="1">
      <alignment vertical="top" wrapText="1"/>
    </xf>
    <xf numFmtId="0" fontId="9" fillId="3" borderId="1" xfId="0" applyFont="1" applyFill="1" applyBorder="1" applyAlignment="1">
      <alignment horizontal="center" vertical="top" wrapText="1"/>
    </xf>
    <xf numFmtId="0" fontId="9" fillId="3" borderId="1" xfId="0" applyFont="1" applyFill="1" applyBorder="1" applyAlignment="1">
      <alignment horizontal="center" vertical="top"/>
    </xf>
    <xf numFmtId="164" fontId="9" fillId="3" borderId="1" xfId="0" applyNumberFormat="1" applyFont="1" applyFill="1" applyBorder="1" applyAlignment="1">
      <alignment horizontal="center" vertical="top"/>
    </xf>
    <xf numFmtId="0" fontId="41" fillId="3" borderId="1" xfId="0" applyFont="1" applyFill="1" applyBorder="1" applyAlignment="1">
      <alignment horizontal="center" vertical="top" wrapText="1"/>
    </xf>
    <xf numFmtId="0" fontId="39" fillId="0" borderId="0" xfId="0" applyFont="1" applyFill="1" applyAlignment="1"/>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19" fillId="0" borderId="0" xfId="0" applyFont="1" applyFill="1" applyAlignment="1">
      <alignment horizontal="center"/>
    </xf>
    <xf numFmtId="0" fontId="37" fillId="0" borderId="0" xfId="0" applyFont="1" applyFill="1" applyAlignment="1">
      <alignment horizontal="center"/>
    </xf>
    <xf numFmtId="0" fontId="14" fillId="0" borderId="8" xfId="0" applyFont="1" applyFill="1" applyBorder="1" applyAlignment="1">
      <alignment horizontal="center" vertical="center"/>
    </xf>
    <xf numFmtId="0" fontId="14" fillId="0" borderId="9"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10" xfId="0" applyFont="1" applyFill="1" applyBorder="1" applyAlignment="1">
      <alignment horizontal="center" vertical="center"/>
    </xf>
    <xf numFmtId="0" fontId="9" fillId="0" borderId="1" xfId="0" applyFont="1" applyFill="1" applyBorder="1" applyAlignment="1">
      <alignment horizontal="left" vertical="top" wrapText="1"/>
    </xf>
    <xf numFmtId="49" fontId="19" fillId="0" borderId="0" xfId="0" applyNumberFormat="1" applyFont="1" applyFill="1" applyAlignment="1">
      <alignment horizontal="left"/>
    </xf>
    <xf numFmtId="0" fontId="40" fillId="0" borderId="0" xfId="0" applyFont="1" applyFill="1" applyAlignment="1">
      <alignment horizontal="center" vertical="top" wrapText="1"/>
    </xf>
    <xf numFmtId="0" fontId="39" fillId="0" borderId="0" xfId="0" applyFont="1" applyFill="1" applyAlignment="1">
      <alignment horizontal="center" wrapText="1"/>
    </xf>
    <xf numFmtId="0" fontId="14" fillId="0" borderId="1" xfId="0" applyFont="1" applyFill="1" applyBorder="1" applyAlignment="1">
      <alignment horizontal="center" wrapText="1"/>
    </xf>
    <xf numFmtId="0" fontId="41" fillId="0" borderId="1" xfId="0" applyFont="1" applyFill="1" applyBorder="1" applyAlignment="1">
      <alignment horizontal="left" vertical="top" wrapText="1"/>
    </xf>
    <xf numFmtId="0" fontId="14" fillId="0" borderId="1" xfId="0" applyFont="1" applyFill="1" applyBorder="1" applyAlignment="1">
      <alignment horizontal="center" vertical="top" wrapText="1"/>
    </xf>
    <xf numFmtId="0" fontId="14" fillId="0" borderId="1" xfId="0" applyFont="1" applyFill="1" applyBorder="1" applyAlignment="1">
      <alignment horizontal="center" vertical="center"/>
    </xf>
    <xf numFmtId="0" fontId="9" fillId="0" borderId="2"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1" xfId="0" applyFont="1" applyFill="1" applyBorder="1" applyAlignment="1">
      <alignment horizontal="center" wrapText="1"/>
    </xf>
    <xf numFmtId="0" fontId="23" fillId="0" borderId="0" xfId="0" applyFont="1" applyFill="1" applyAlignment="1">
      <alignment horizontal="center"/>
    </xf>
    <xf numFmtId="0" fontId="23" fillId="0" borderId="0" xfId="0" applyFont="1" applyFill="1" applyAlignment="1">
      <alignment horizontal="center" wrapText="1"/>
    </xf>
    <xf numFmtId="0" fontId="23" fillId="0" borderId="0" xfId="0" applyFont="1" applyFill="1" applyAlignment="1">
      <alignment horizontal="left"/>
    </xf>
    <xf numFmtId="0" fontId="21" fillId="0" borderId="0" xfId="0" applyFont="1" applyFill="1" applyAlignment="1">
      <alignment horizontal="center"/>
    </xf>
    <xf numFmtId="0" fontId="12" fillId="0" borderId="0" xfId="0" applyFont="1" applyFill="1" applyAlignment="1">
      <alignment horizontal="center" vertical="top" wrapText="1"/>
    </xf>
    <xf numFmtId="0" fontId="24" fillId="0" borderId="0" xfId="0" applyFont="1" applyFill="1" applyAlignment="1">
      <alignment horizontal="center" vertical="top"/>
    </xf>
    <xf numFmtId="0" fontId="2" fillId="0" borderId="1" xfId="0" applyFont="1" applyFill="1" applyBorder="1" applyAlignment="1">
      <alignment horizontal="center" vertical="top"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0" fontId="3" fillId="0" borderId="2" xfId="0" applyFont="1" applyFill="1" applyBorder="1" applyAlignment="1">
      <alignment horizontal="center" vertical="top"/>
    </xf>
    <xf numFmtId="0" fontId="3" fillId="0" borderId="4" xfId="0" applyFont="1" applyFill="1" applyBorder="1" applyAlignment="1">
      <alignment horizontal="center" vertical="top"/>
    </xf>
    <xf numFmtId="0" fontId="7" fillId="0" borderId="2" xfId="0" applyFont="1" applyFill="1" applyBorder="1" applyAlignment="1">
      <alignment horizontal="center" vertical="top"/>
    </xf>
    <xf numFmtId="0" fontId="7" fillId="0" borderId="4" xfId="0" applyFont="1" applyFill="1" applyBorder="1" applyAlignment="1">
      <alignment horizontal="center" vertical="top"/>
    </xf>
    <xf numFmtId="0" fontId="3" fillId="0" borderId="2" xfId="0" applyFont="1" applyFill="1" applyBorder="1" applyAlignment="1">
      <alignment horizontal="left" vertical="top" wrapText="1"/>
    </xf>
    <xf numFmtId="0" fontId="3" fillId="0" borderId="4" xfId="0" applyFont="1" applyFill="1" applyBorder="1" applyAlignment="1">
      <alignment horizontal="left" vertical="top" wrapText="1"/>
    </xf>
    <xf numFmtId="49" fontId="17" fillId="0" borderId="2" xfId="0" applyNumberFormat="1" applyFont="1" applyFill="1" applyBorder="1" applyAlignment="1">
      <alignment horizontal="center" vertical="top"/>
    </xf>
    <xf numFmtId="49" fontId="17" fillId="0" borderId="4" xfId="0" applyNumberFormat="1" applyFont="1" applyFill="1" applyBorder="1" applyAlignment="1">
      <alignment horizontal="center" vertical="top"/>
    </xf>
    <xf numFmtId="49" fontId="17" fillId="0" borderId="3" xfId="0" applyNumberFormat="1" applyFont="1" applyFill="1" applyBorder="1" applyAlignment="1">
      <alignment horizontal="center" vertical="top"/>
    </xf>
    <xf numFmtId="49" fontId="10" fillId="0" borderId="2" xfId="0" applyNumberFormat="1" applyFont="1" applyFill="1" applyBorder="1" applyAlignment="1">
      <alignment horizontal="center" vertical="top"/>
    </xf>
    <xf numFmtId="49" fontId="10" fillId="0" borderId="4" xfId="0" applyNumberFormat="1" applyFont="1" applyFill="1" applyBorder="1" applyAlignment="1">
      <alignment horizontal="center" vertical="top"/>
    </xf>
    <xf numFmtId="49" fontId="10" fillId="0" borderId="3" xfId="0" applyNumberFormat="1" applyFont="1" applyFill="1" applyBorder="1" applyAlignment="1">
      <alignment horizontal="center" vertical="top"/>
    </xf>
    <xf numFmtId="0" fontId="17" fillId="0" borderId="2" xfId="0" applyFont="1" applyFill="1" applyBorder="1" applyAlignment="1">
      <alignment horizontal="left" vertical="top" wrapText="1"/>
    </xf>
    <xf numFmtId="0" fontId="17" fillId="0" borderId="4" xfId="0" applyFont="1" applyFill="1" applyBorder="1" applyAlignment="1">
      <alignment horizontal="left" vertical="top" wrapText="1"/>
    </xf>
    <xf numFmtId="0" fontId="17" fillId="0" borderId="3" xfId="0" applyFont="1" applyFill="1" applyBorder="1" applyAlignment="1">
      <alignment horizontal="left" vertical="top" wrapText="1"/>
    </xf>
    <xf numFmtId="49" fontId="23" fillId="0" borderId="0" xfId="0" applyNumberFormat="1" applyFont="1" applyFill="1" applyBorder="1" applyAlignment="1">
      <alignment horizontal="center" vertical="top"/>
    </xf>
    <xf numFmtId="49" fontId="3" fillId="0" borderId="3" xfId="0" applyNumberFormat="1" applyFont="1" applyFill="1" applyBorder="1" applyAlignment="1">
      <alignment horizontal="center" vertical="top"/>
    </xf>
    <xf numFmtId="49" fontId="7" fillId="0" borderId="2" xfId="0" applyNumberFormat="1" applyFont="1" applyFill="1" applyBorder="1" applyAlignment="1">
      <alignment horizontal="center" vertical="top"/>
    </xf>
    <xf numFmtId="49" fontId="7" fillId="0" borderId="4" xfId="0" applyNumberFormat="1" applyFont="1" applyFill="1" applyBorder="1" applyAlignment="1">
      <alignment horizontal="center" vertical="top"/>
    </xf>
    <xf numFmtId="49" fontId="7" fillId="0" borderId="3" xfId="0" applyNumberFormat="1" applyFont="1" applyFill="1" applyBorder="1" applyAlignment="1">
      <alignment horizontal="center" vertical="top"/>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3" xfId="0" applyFont="1" applyFill="1" applyBorder="1" applyAlignment="1">
      <alignment horizontal="left" vertical="top" wrapText="1"/>
    </xf>
    <xf numFmtId="49" fontId="3" fillId="0" borderId="8" xfId="0" applyNumberFormat="1" applyFont="1" applyFill="1" applyBorder="1" applyAlignment="1">
      <alignment horizontal="left" vertical="top"/>
    </xf>
    <xf numFmtId="49" fontId="3" fillId="0" borderId="9" xfId="0" applyNumberFormat="1" applyFont="1" applyFill="1" applyBorder="1" applyAlignment="1">
      <alignment horizontal="left" vertical="top"/>
    </xf>
    <xf numFmtId="49" fontId="3" fillId="0" borderId="10" xfId="0" applyNumberFormat="1" applyFont="1" applyFill="1" applyBorder="1" applyAlignment="1">
      <alignment horizontal="left" vertical="top"/>
    </xf>
    <xf numFmtId="0" fontId="10" fillId="0" borderId="2"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2"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3" xfId="0" applyFont="1" applyFill="1" applyBorder="1" applyAlignment="1">
      <alignment horizontal="center" vertical="top" wrapText="1"/>
    </xf>
    <xf numFmtId="0" fontId="7" fillId="0" borderId="1" xfId="0" applyFont="1" applyFill="1" applyBorder="1" applyAlignment="1">
      <alignment horizontal="left" vertical="top" wrapText="1"/>
    </xf>
    <xf numFmtId="49" fontId="3" fillId="0" borderId="1" xfId="0" applyNumberFormat="1" applyFont="1" applyFill="1" applyBorder="1" applyAlignment="1">
      <alignment horizontal="center" vertical="top"/>
    </xf>
    <xf numFmtId="0" fontId="7" fillId="0" borderId="1" xfId="0" applyFont="1" applyFill="1" applyBorder="1" applyAlignment="1">
      <alignment horizontal="center" vertical="top" wrapText="1"/>
    </xf>
    <xf numFmtId="165" fontId="23" fillId="0" borderId="7" xfId="0" applyNumberFormat="1" applyFont="1" applyFill="1" applyBorder="1" applyAlignment="1">
      <alignment horizontal="center"/>
    </xf>
    <xf numFmtId="165" fontId="0" fillId="0" borderId="7" xfId="0" applyNumberFormat="1" applyFill="1" applyBorder="1" applyAlignment="1">
      <alignment horizontal="center"/>
    </xf>
    <xf numFmtId="0" fontId="22" fillId="0" borderId="0" xfId="0" applyFont="1" applyFill="1" applyAlignment="1">
      <alignment horizontal="left"/>
    </xf>
    <xf numFmtId="0" fontId="21" fillId="0" borderId="0" xfId="0" applyFont="1" applyFill="1" applyAlignment="1">
      <alignment horizontal="left"/>
    </xf>
    <xf numFmtId="0" fontId="12" fillId="0" borderId="0" xfId="0" applyFont="1" applyFill="1" applyAlignment="1">
      <alignment horizontal="center" vertical="center" wrapText="1"/>
    </xf>
    <xf numFmtId="165" fontId="3" fillId="0" borderId="1" xfId="0" applyNumberFormat="1" applyFont="1" applyFill="1" applyBorder="1" applyAlignment="1">
      <alignment horizontal="center" vertical="top" wrapText="1"/>
    </xf>
    <xf numFmtId="0" fontId="25" fillId="0" borderId="0" xfId="0" applyFont="1" applyFill="1" applyAlignment="1">
      <alignment horizontal="center" vertical="top"/>
    </xf>
    <xf numFmtId="0" fontId="22" fillId="0" borderId="0" xfId="0" applyFont="1" applyFill="1" applyAlignment="1"/>
    <xf numFmtId="0" fontId="6" fillId="0" borderId="5" xfId="0" applyFont="1" applyFill="1" applyBorder="1" applyAlignment="1">
      <alignment horizontal="center" vertical="top" wrapText="1"/>
    </xf>
    <xf numFmtId="0" fontId="6" fillId="0" borderId="6" xfId="0" applyFont="1" applyFill="1" applyBorder="1" applyAlignment="1">
      <alignment horizontal="center" vertical="top" wrapText="1"/>
    </xf>
    <xf numFmtId="0" fontId="3" fillId="0" borderId="1" xfId="0" applyFont="1" applyFill="1" applyBorder="1" applyAlignment="1">
      <alignment horizontal="center" vertical="top" wrapText="1"/>
    </xf>
    <xf numFmtId="0" fontId="2" fillId="0" borderId="2" xfId="0" applyFont="1" applyFill="1" applyBorder="1" applyAlignment="1">
      <alignment horizontal="center" vertical="top" wrapText="1"/>
    </xf>
    <xf numFmtId="49" fontId="2" fillId="0" borderId="2"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49" fontId="2" fillId="0" borderId="3" xfId="0" applyNumberFormat="1" applyFont="1" applyFill="1" applyBorder="1" applyAlignment="1">
      <alignment horizontal="center" vertical="top"/>
    </xf>
    <xf numFmtId="0" fontId="2" fillId="0" borderId="3" xfId="0" applyFont="1" applyFill="1" applyBorder="1" applyAlignment="1">
      <alignment horizontal="left" vertical="top" wrapText="1"/>
    </xf>
    <xf numFmtId="0" fontId="30" fillId="0" borderId="1" xfId="0" applyFont="1" applyFill="1" applyBorder="1" applyAlignment="1">
      <alignment horizontal="left" vertical="top" wrapText="1"/>
    </xf>
    <xf numFmtId="0" fontId="29" fillId="0" borderId="1" xfId="0" applyFont="1" applyFill="1" applyBorder="1" applyAlignment="1">
      <alignment horizontal="center" vertical="top" wrapText="1"/>
    </xf>
    <xf numFmtId="0" fontId="30" fillId="0" borderId="1" xfId="0" applyFont="1" applyFill="1" applyBorder="1" applyAlignment="1">
      <alignment horizontal="center" vertical="top" wrapText="1"/>
    </xf>
    <xf numFmtId="0" fontId="29" fillId="0" borderId="1" xfId="0" applyFont="1" applyFill="1" applyBorder="1" applyAlignment="1">
      <alignment horizontal="center" vertical="center" wrapText="1"/>
    </xf>
    <xf numFmtId="0" fontId="14" fillId="0" borderId="0" xfId="0" applyFont="1" applyFill="1" applyAlignment="1">
      <alignment horizontal="center"/>
    </xf>
    <xf numFmtId="0" fontId="27" fillId="0" borderId="1" xfId="0" applyFont="1" applyFill="1" applyBorder="1" applyAlignment="1">
      <alignment horizontal="center" vertical="top"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top" wrapText="1"/>
    </xf>
    <xf numFmtId="0" fontId="29" fillId="0" borderId="1" xfId="0" applyFont="1" applyFill="1" applyBorder="1" applyAlignment="1">
      <alignment horizontal="center" wrapText="1"/>
    </xf>
    <xf numFmtId="0" fontId="30" fillId="0" borderId="2" xfId="0" applyFont="1" applyFill="1" applyBorder="1" applyAlignment="1">
      <alignment horizontal="left" vertical="top" wrapText="1"/>
    </xf>
    <xf numFmtId="0" fontId="30" fillId="0" borderId="4" xfId="0" applyFont="1" applyFill="1" applyBorder="1" applyAlignment="1">
      <alignment horizontal="left" vertical="top" wrapText="1"/>
    </xf>
    <xf numFmtId="0" fontId="30" fillId="0" borderId="3" xfId="0" applyFont="1" applyFill="1" applyBorder="1" applyAlignment="1">
      <alignment horizontal="left" vertical="top" wrapText="1"/>
    </xf>
    <xf numFmtId="0" fontId="30" fillId="0" borderId="1" xfId="0" applyFont="1" applyFill="1" applyBorder="1" applyAlignment="1">
      <alignment horizontal="justify" vertical="top" wrapText="1"/>
    </xf>
  </cellXfs>
  <cellStyles count="2">
    <cellStyle name="Обычный" xfId="0" builtinId="0"/>
    <cellStyle name="Обычный 2" xfId="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4"/>
  <sheetViews>
    <sheetView view="pageBreakPreview" zoomScale="85" zoomScaleNormal="100" zoomScaleSheetLayoutView="85" workbookViewId="0">
      <selection activeCell="E2" sqref="E2"/>
    </sheetView>
  </sheetViews>
  <sheetFormatPr defaultColWidth="9.140625" defaultRowHeight="15.75" x14ac:dyDescent="0.25"/>
  <cols>
    <col min="1" max="1" width="7.85546875" style="144" customWidth="1"/>
    <col min="2" max="2" width="8" style="144" customWidth="1"/>
    <col min="3" max="3" width="5.5703125" style="142" customWidth="1"/>
    <col min="4" max="4" width="42.42578125" style="139" customWidth="1"/>
    <col min="5" max="5" width="43.7109375" style="139" customWidth="1"/>
    <col min="6" max="6" width="11.28515625" style="172" customWidth="1"/>
    <col min="7" max="8" width="12.42578125" style="139" hidden="1" customWidth="1"/>
    <col min="9" max="9" width="9.85546875" style="139" customWidth="1"/>
    <col min="10" max="10" width="9.42578125" style="139" customWidth="1"/>
    <col min="11" max="11" width="9.85546875" style="139" customWidth="1"/>
    <col min="12" max="12" width="9.42578125" style="139" customWidth="1"/>
    <col min="13" max="13" width="9.28515625" style="139" customWidth="1"/>
    <col min="14" max="14" width="10.5703125" style="139" customWidth="1"/>
    <col min="15" max="15" width="9.28515625" style="139" customWidth="1"/>
    <col min="16" max="16384" width="9.140625" style="139"/>
  </cols>
  <sheetData>
    <row r="1" spans="1:15" ht="21" customHeight="1" x14ac:dyDescent="0.3">
      <c r="A1" s="137"/>
      <c r="B1" s="137"/>
      <c r="C1" s="136"/>
      <c r="D1" s="136"/>
      <c r="E1" s="136"/>
      <c r="F1" s="138"/>
      <c r="J1" s="104" t="s">
        <v>206</v>
      </c>
      <c r="K1" s="104"/>
      <c r="L1" s="104"/>
      <c r="M1" s="187"/>
      <c r="N1" s="187"/>
      <c r="O1" s="187"/>
    </row>
    <row r="2" spans="1:15" ht="12.75" customHeight="1" x14ac:dyDescent="0.3">
      <c r="A2" s="137"/>
      <c r="B2" s="137"/>
      <c r="C2" s="136"/>
      <c r="D2" s="136"/>
      <c r="E2" s="136"/>
      <c r="F2" s="138"/>
      <c r="H2" s="140"/>
      <c r="I2" s="140"/>
      <c r="J2" s="104" t="s">
        <v>247</v>
      </c>
      <c r="K2" s="104"/>
      <c r="L2" s="104"/>
      <c r="M2" s="141"/>
      <c r="N2" s="141"/>
      <c r="O2" s="141"/>
    </row>
    <row r="3" spans="1:15" ht="15" customHeight="1" x14ac:dyDescent="0.3">
      <c r="A3" s="137"/>
      <c r="B3" s="137"/>
      <c r="C3" s="136"/>
      <c r="D3" s="136"/>
      <c r="E3" s="136"/>
      <c r="F3" s="138"/>
      <c r="J3" s="104" t="s">
        <v>248</v>
      </c>
      <c r="K3" s="142"/>
      <c r="L3" s="142"/>
      <c r="M3" s="142"/>
      <c r="N3" s="142"/>
      <c r="O3" s="142"/>
    </row>
    <row r="4" spans="1:15" ht="20.25" customHeight="1" x14ac:dyDescent="0.25">
      <c r="A4" s="137"/>
      <c r="B4" s="137"/>
      <c r="C4" s="136"/>
      <c r="D4" s="136"/>
      <c r="E4" s="136"/>
      <c r="F4" s="138"/>
      <c r="J4" s="142"/>
      <c r="K4" s="142"/>
      <c r="L4" s="142"/>
      <c r="M4" s="142"/>
      <c r="N4" s="142"/>
      <c r="O4" s="142"/>
    </row>
    <row r="5" spans="1:15" ht="18.75" x14ac:dyDescent="0.3">
      <c r="A5" s="188" t="s">
        <v>249</v>
      </c>
      <c r="B5" s="188"/>
      <c r="C5" s="188"/>
      <c r="D5" s="188"/>
      <c r="E5" s="188"/>
      <c r="F5" s="188"/>
      <c r="G5" s="188"/>
      <c r="H5" s="188"/>
      <c r="I5" s="188"/>
      <c r="J5" s="188"/>
      <c r="K5" s="188"/>
      <c r="L5" s="188"/>
      <c r="M5" s="188"/>
      <c r="N5" s="188"/>
      <c r="O5" s="188"/>
    </row>
    <row r="6" spans="1:15" x14ac:dyDescent="0.25">
      <c r="A6" s="137"/>
      <c r="B6" s="137"/>
      <c r="C6" s="136"/>
      <c r="D6" s="136"/>
      <c r="E6" s="136"/>
      <c r="F6" s="138"/>
      <c r="G6" s="136"/>
      <c r="H6" s="136"/>
      <c r="I6" s="136"/>
    </row>
    <row r="7" spans="1:15" ht="19.5" x14ac:dyDescent="0.35">
      <c r="A7" s="194" t="s">
        <v>0</v>
      </c>
      <c r="B7" s="194"/>
      <c r="C7" s="194"/>
      <c r="D7" s="194"/>
      <c r="E7" s="143"/>
      <c r="F7" s="184" t="s">
        <v>250</v>
      </c>
      <c r="G7" s="184"/>
      <c r="H7" s="184"/>
      <c r="I7" s="184"/>
      <c r="J7" s="184"/>
      <c r="K7" s="184"/>
      <c r="L7" s="184"/>
      <c r="M7" s="184"/>
      <c r="N7" s="184"/>
      <c r="O7" s="184"/>
    </row>
    <row r="8" spans="1:15" ht="15.75" customHeight="1" x14ac:dyDescent="0.3">
      <c r="A8" s="187"/>
      <c r="B8" s="187"/>
      <c r="C8" s="104"/>
      <c r="D8" s="47"/>
      <c r="E8" s="195" t="s">
        <v>1</v>
      </c>
      <c r="F8" s="195"/>
      <c r="G8" s="195"/>
      <c r="H8" s="195"/>
      <c r="I8" s="195"/>
      <c r="J8" s="195"/>
      <c r="K8" s="195"/>
      <c r="L8" s="195"/>
      <c r="M8" s="195"/>
      <c r="N8" s="195"/>
      <c r="O8" s="195"/>
    </row>
    <row r="9" spans="1:15" ht="34.5" customHeight="1" x14ac:dyDescent="0.35">
      <c r="A9" s="194" t="s">
        <v>2</v>
      </c>
      <c r="B9" s="194"/>
      <c r="C9" s="194"/>
      <c r="D9" s="194"/>
      <c r="E9" s="196" t="s">
        <v>251</v>
      </c>
      <c r="F9" s="196"/>
      <c r="G9" s="196"/>
      <c r="H9" s="196"/>
      <c r="I9" s="196"/>
      <c r="J9" s="196"/>
      <c r="K9" s="196"/>
      <c r="L9" s="196"/>
      <c r="M9" s="196"/>
      <c r="N9" s="196"/>
      <c r="O9" s="196"/>
    </row>
    <row r="10" spans="1:15" ht="29.25" customHeight="1" x14ac:dyDescent="0.25">
      <c r="E10" s="195" t="s">
        <v>3</v>
      </c>
      <c r="F10" s="195"/>
      <c r="G10" s="195"/>
      <c r="H10" s="195"/>
      <c r="I10" s="195"/>
      <c r="J10" s="195"/>
      <c r="K10" s="195"/>
      <c r="L10" s="195"/>
      <c r="M10" s="195"/>
      <c r="N10" s="195"/>
      <c r="O10" s="195"/>
    </row>
    <row r="12" spans="1:15" ht="15" customHeight="1" x14ac:dyDescent="0.25">
      <c r="A12" s="203" t="s">
        <v>4</v>
      </c>
      <c r="B12" s="203"/>
      <c r="C12" s="203" t="s">
        <v>5</v>
      </c>
      <c r="D12" s="185" t="s">
        <v>252</v>
      </c>
      <c r="E12" s="185" t="s">
        <v>253</v>
      </c>
      <c r="F12" s="185" t="s">
        <v>254</v>
      </c>
      <c r="G12" s="186" t="s">
        <v>255</v>
      </c>
      <c r="H12" s="186"/>
      <c r="I12" s="186"/>
      <c r="J12" s="186"/>
      <c r="K12" s="186"/>
      <c r="L12" s="186"/>
      <c r="M12" s="186"/>
      <c r="N12" s="186"/>
      <c r="O12" s="186"/>
    </row>
    <row r="13" spans="1:15" ht="76.5" customHeight="1" x14ac:dyDescent="0.25">
      <c r="A13" s="203"/>
      <c r="B13" s="203"/>
      <c r="C13" s="203"/>
      <c r="D13" s="185"/>
      <c r="E13" s="185"/>
      <c r="F13" s="185"/>
      <c r="G13" s="145" t="s">
        <v>256</v>
      </c>
      <c r="H13" s="145" t="s">
        <v>257</v>
      </c>
      <c r="I13" s="145" t="s">
        <v>258</v>
      </c>
      <c r="J13" s="145" t="s">
        <v>35</v>
      </c>
      <c r="K13" s="145" t="s">
        <v>36</v>
      </c>
      <c r="L13" s="145" t="s">
        <v>37</v>
      </c>
      <c r="M13" s="145" t="s">
        <v>38</v>
      </c>
      <c r="N13" s="145" t="s">
        <v>46</v>
      </c>
      <c r="O13" s="145" t="s">
        <v>47</v>
      </c>
    </row>
    <row r="14" spans="1:15" x14ac:dyDescent="0.25">
      <c r="A14" s="146" t="s">
        <v>6</v>
      </c>
      <c r="B14" s="147" t="s">
        <v>7</v>
      </c>
      <c r="C14" s="203"/>
      <c r="D14" s="185"/>
      <c r="E14" s="185"/>
      <c r="F14" s="185"/>
      <c r="G14" s="145" t="s">
        <v>259</v>
      </c>
      <c r="H14" s="145" t="s">
        <v>260</v>
      </c>
      <c r="I14" s="145" t="s">
        <v>260</v>
      </c>
      <c r="J14" s="145" t="s">
        <v>261</v>
      </c>
      <c r="K14" s="145" t="s">
        <v>261</v>
      </c>
      <c r="L14" s="145" t="s">
        <v>261</v>
      </c>
      <c r="M14" s="145" t="s">
        <v>261</v>
      </c>
      <c r="N14" s="145" t="s">
        <v>261</v>
      </c>
      <c r="O14" s="145" t="s">
        <v>261</v>
      </c>
    </row>
    <row r="15" spans="1:15" ht="15.75" customHeight="1" x14ac:dyDescent="0.25">
      <c r="A15" s="197" t="s">
        <v>262</v>
      </c>
      <c r="B15" s="197"/>
      <c r="C15" s="197"/>
      <c r="D15" s="197"/>
      <c r="E15" s="197"/>
      <c r="F15" s="197"/>
      <c r="G15" s="197"/>
      <c r="H15" s="197"/>
      <c r="I15" s="197"/>
      <c r="J15" s="197"/>
      <c r="K15" s="197"/>
      <c r="L15" s="197"/>
      <c r="M15" s="197"/>
      <c r="N15" s="197"/>
      <c r="O15" s="197"/>
    </row>
    <row r="16" spans="1:15" ht="97.5" customHeight="1" x14ac:dyDescent="0.25">
      <c r="A16" s="146" t="s">
        <v>45</v>
      </c>
      <c r="B16" s="146" t="s">
        <v>263</v>
      </c>
      <c r="C16" s="148">
        <v>1</v>
      </c>
      <c r="D16" s="198" t="s">
        <v>264</v>
      </c>
      <c r="E16" s="149" t="s">
        <v>265</v>
      </c>
      <c r="F16" s="145" t="s">
        <v>266</v>
      </c>
      <c r="G16" s="150">
        <v>97.7</v>
      </c>
      <c r="H16" s="150">
        <v>97.8</v>
      </c>
      <c r="I16" s="150">
        <v>44.4</v>
      </c>
      <c r="J16" s="150">
        <v>54.2</v>
      </c>
      <c r="K16" s="150">
        <v>64</v>
      </c>
      <c r="L16" s="150">
        <v>66.099999999999994</v>
      </c>
      <c r="M16" s="150">
        <v>68.2</v>
      </c>
      <c r="N16" s="150">
        <v>69</v>
      </c>
      <c r="O16" s="150">
        <v>69.5</v>
      </c>
    </row>
    <row r="17" spans="1:15" ht="116.25" customHeight="1" x14ac:dyDescent="0.25">
      <c r="A17" s="146" t="s">
        <v>45</v>
      </c>
      <c r="B17" s="146" t="s">
        <v>263</v>
      </c>
      <c r="C17" s="148">
        <v>2</v>
      </c>
      <c r="D17" s="198"/>
      <c r="E17" s="151" t="s">
        <v>267</v>
      </c>
      <c r="F17" s="145" t="s">
        <v>266</v>
      </c>
      <c r="G17" s="150"/>
      <c r="H17" s="150"/>
      <c r="I17" s="152" t="s">
        <v>174</v>
      </c>
      <c r="J17" s="152" t="s">
        <v>174</v>
      </c>
      <c r="K17" s="152">
        <v>51.6</v>
      </c>
      <c r="L17" s="152">
        <v>52.6</v>
      </c>
      <c r="M17" s="152">
        <v>53.6</v>
      </c>
      <c r="N17" s="150" t="s">
        <v>174</v>
      </c>
      <c r="O17" s="150" t="s">
        <v>174</v>
      </c>
    </row>
    <row r="18" spans="1:15" ht="113.25" customHeight="1" x14ac:dyDescent="0.25">
      <c r="A18" s="146" t="s">
        <v>45</v>
      </c>
      <c r="B18" s="146" t="s">
        <v>263</v>
      </c>
      <c r="C18" s="148">
        <v>3</v>
      </c>
      <c r="D18" s="198"/>
      <c r="E18" s="151" t="s">
        <v>268</v>
      </c>
      <c r="F18" s="145" t="s">
        <v>266</v>
      </c>
      <c r="G18" s="150"/>
      <c r="H18" s="150"/>
      <c r="I18" s="152" t="s">
        <v>174</v>
      </c>
      <c r="J18" s="152" t="s">
        <v>174</v>
      </c>
      <c r="K18" s="152">
        <v>67.3</v>
      </c>
      <c r="L18" s="152">
        <v>68.3</v>
      </c>
      <c r="M18" s="152">
        <v>69.3</v>
      </c>
      <c r="N18" s="150" t="s">
        <v>174</v>
      </c>
      <c r="O18" s="150" t="s">
        <v>174</v>
      </c>
    </row>
    <row r="19" spans="1:15" ht="156.75" customHeight="1" x14ac:dyDescent="0.25">
      <c r="A19" s="146" t="s">
        <v>45</v>
      </c>
      <c r="B19" s="146" t="s">
        <v>263</v>
      </c>
      <c r="C19" s="148">
        <v>4</v>
      </c>
      <c r="D19" s="198"/>
      <c r="E19" s="153" t="s">
        <v>269</v>
      </c>
      <c r="F19" s="145" t="s">
        <v>266</v>
      </c>
      <c r="G19" s="150"/>
      <c r="H19" s="150"/>
      <c r="I19" s="152" t="s">
        <v>174</v>
      </c>
      <c r="J19" s="152">
        <v>44.7</v>
      </c>
      <c r="K19" s="152">
        <v>48</v>
      </c>
      <c r="L19" s="152">
        <v>50</v>
      </c>
      <c r="M19" s="152">
        <v>52.5</v>
      </c>
      <c r="N19" s="152" t="s">
        <v>174</v>
      </c>
      <c r="O19" s="152" t="s">
        <v>174</v>
      </c>
    </row>
    <row r="20" spans="1:15" ht="35.25" customHeight="1" x14ac:dyDescent="0.25">
      <c r="A20" s="199" t="s">
        <v>270</v>
      </c>
      <c r="B20" s="199"/>
      <c r="C20" s="199"/>
      <c r="D20" s="199"/>
      <c r="E20" s="199"/>
      <c r="F20" s="199"/>
      <c r="G20" s="199"/>
      <c r="H20" s="199"/>
      <c r="I20" s="199"/>
      <c r="J20" s="199"/>
      <c r="K20" s="199"/>
      <c r="L20" s="199"/>
      <c r="M20" s="199"/>
      <c r="N20" s="199"/>
      <c r="O20" s="199"/>
    </row>
    <row r="21" spans="1:15" ht="96" customHeight="1" x14ac:dyDescent="0.25">
      <c r="A21" s="146" t="s">
        <v>45</v>
      </c>
      <c r="B21" s="146" t="s">
        <v>138</v>
      </c>
      <c r="C21" s="148">
        <v>1</v>
      </c>
      <c r="D21" s="193" t="s">
        <v>271</v>
      </c>
      <c r="E21" s="154" t="s">
        <v>272</v>
      </c>
      <c r="F21" s="145" t="s">
        <v>266</v>
      </c>
      <c r="G21" s="155">
        <v>141.5</v>
      </c>
      <c r="H21" s="150">
        <v>141</v>
      </c>
      <c r="I21" s="150">
        <v>52.4</v>
      </c>
      <c r="J21" s="150">
        <v>62.2</v>
      </c>
      <c r="K21" s="150">
        <v>72</v>
      </c>
      <c r="L21" s="150">
        <v>74.099999999999994</v>
      </c>
      <c r="M21" s="150">
        <v>76.2</v>
      </c>
      <c r="N21" s="150">
        <v>77</v>
      </c>
      <c r="O21" s="150">
        <v>77.5</v>
      </c>
    </row>
    <row r="22" spans="1:15" ht="96.75" customHeight="1" x14ac:dyDescent="0.25">
      <c r="A22" s="146" t="s">
        <v>45</v>
      </c>
      <c r="B22" s="146" t="s">
        <v>138</v>
      </c>
      <c r="C22" s="148">
        <v>2</v>
      </c>
      <c r="D22" s="193"/>
      <c r="E22" s="153" t="s">
        <v>273</v>
      </c>
      <c r="F22" s="145" t="s">
        <v>266</v>
      </c>
      <c r="G22" s="155"/>
      <c r="H22" s="150"/>
      <c r="I22" s="152">
        <v>36.799999999999997</v>
      </c>
      <c r="J22" s="152">
        <v>46.6</v>
      </c>
      <c r="K22" s="152">
        <v>56.4</v>
      </c>
      <c r="L22" s="152">
        <v>58.5</v>
      </c>
      <c r="M22" s="152">
        <v>60.6</v>
      </c>
      <c r="N22" s="152">
        <v>61</v>
      </c>
      <c r="O22" s="152">
        <v>61.5</v>
      </c>
    </row>
    <row r="23" spans="1:15" ht="88.5" customHeight="1" x14ac:dyDescent="0.25">
      <c r="A23" s="146" t="s">
        <v>45</v>
      </c>
      <c r="B23" s="146" t="s">
        <v>138</v>
      </c>
      <c r="C23" s="148">
        <v>3</v>
      </c>
      <c r="D23" s="193"/>
      <c r="E23" s="153" t="s">
        <v>274</v>
      </c>
      <c r="F23" s="145" t="s">
        <v>266</v>
      </c>
      <c r="G23" s="155"/>
      <c r="H23" s="150"/>
      <c r="I23" s="152">
        <v>37.4</v>
      </c>
      <c r="J23" s="152">
        <v>47.2</v>
      </c>
      <c r="K23" s="152">
        <v>57</v>
      </c>
      <c r="L23" s="152">
        <v>59.1</v>
      </c>
      <c r="M23" s="152">
        <v>61.2</v>
      </c>
      <c r="N23" s="152">
        <v>61.5</v>
      </c>
      <c r="O23" s="152">
        <v>62</v>
      </c>
    </row>
    <row r="24" spans="1:15" ht="84.75" customHeight="1" x14ac:dyDescent="0.25">
      <c r="A24" s="146" t="s">
        <v>45</v>
      </c>
      <c r="B24" s="146" t="s">
        <v>138</v>
      </c>
      <c r="C24" s="148">
        <v>4</v>
      </c>
      <c r="D24" s="193"/>
      <c r="E24" s="153" t="s">
        <v>275</v>
      </c>
      <c r="F24" s="145" t="s">
        <v>266</v>
      </c>
      <c r="G24" s="155"/>
      <c r="H24" s="150"/>
      <c r="I24" s="152">
        <v>45.4</v>
      </c>
      <c r="J24" s="152">
        <v>55.2</v>
      </c>
      <c r="K24" s="152">
        <v>65</v>
      </c>
      <c r="L24" s="152">
        <v>67.099999999999994</v>
      </c>
      <c r="M24" s="152">
        <v>69.2</v>
      </c>
      <c r="N24" s="152">
        <v>69.5</v>
      </c>
      <c r="O24" s="152">
        <v>70</v>
      </c>
    </row>
    <row r="25" spans="1:15" ht="84.75" customHeight="1" x14ac:dyDescent="0.25">
      <c r="A25" s="146" t="s">
        <v>45</v>
      </c>
      <c r="B25" s="146" t="s">
        <v>138</v>
      </c>
      <c r="C25" s="148">
        <v>5</v>
      </c>
      <c r="D25" s="193"/>
      <c r="E25" s="173" t="s">
        <v>276</v>
      </c>
      <c r="F25" s="174" t="s">
        <v>266</v>
      </c>
      <c r="G25" s="175"/>
      <c r="H25" s="176"/>
      <c r="I25" s="176">
        <v>96</v>
      </c>
      <c r="J25" s="176">
        <v>97</v>
      </c>
      <c r="K25" s="176">
        <v>98</v>
      </c>
      <c r="L25" s="176">
        <v>99</v>
      </c>
      <c r="M25" s="176">
        <v>100</v>
      </c>
      <c r="N25" s="176">
        <v>100</v>
      </c>
      <c r="O25" s="176">
        <v>100</v>
      </c>
    </row>
    <row r="26" spans="1:15" ht="84.75" customHeight="1" x14ac:dyDescent="0.25">
      <c r="A26" s="146" t="s">
        <v>45</v>
      </c>
      <c r="B26" s="146" t="s">
        <v>138</v>
      </c>
      <c r="C26" s="148">
        <v>6</v>
      </c>
      <c r="D26" s="193"/>
      <c r="E26" s="173" t="s">
        <v>277</v>
      </c>
      <c r="F26" s="174" t="s">
        <v>266</v>
      </c>
      <c r="G26" s="175"/>
      <c r="H26" s="176"/>
      <c r="I26" s="176">
        <v>30</v>
      </c>
      <c r="J26" s="176">
        <v>35</v>
      </c>
      <c r="K26" s="176">
        <v>40</v>
      </c>
      <c r="L26" s="176">
        <v>45</v>
      </c>
      <c r="M26" s="176">
        <v>50</v>
      </c>
      <c r="N26" s="176">
        <v>50.5</v>
      </c>
      <c r="O26" s="176">
        <v>51</v>
      </c>
    </row>
    <row r="27" spans="1:15" ht="98.25" customHeight="1" x14ac:dyDescent="0.25">
      <c r="A27" s="146" t="s">
        <v>45</v>
      </c>
      <c r="B27" s="146" t="s">
        <v>138</v>
      </c>
      <c r="C27" s="148">
        <v>7</v>
      </c>
      <c r="D27" s="193"/>
      <c r="E27" s="179" t="s">
        <v>278</v>
      </c>
      <c r="F27" s="180" t="s">
        <v>266</v>
      </c>
      <c r="G27" s="181"/>
      <c r="H27" s="182"/>
      <c r="I27" s="183">
        <v>16</v>
      </c>
      <c r="J27" s="183">
        <v>17</v>
      </c>
      <c r="K27" s="183">
        <v>18</v>
      </c>
      <c r="L27" s="183">
        <v>19</v>
      </c>
      <c r="M27" s="183">
        <v>20</v>
      </c>
      <c r="N27" s="183">
        <v>21</v>
      </c>
      <c r="O27" s="183">
        <v>22</v>
      </c>
    </row>
    <row r="28" spans="1:15" ht="69.75" customHeight="1" x14ac:dyDescent="0.25">
      <c r="A28" s="146" t="s">
        <v>45</v>
      </c>
      <c r="B28" s="146" t="s">
        <v>138</v>
      </c>
      <c r="C28" s="148">
        <v>8</v>
      </c>
      <c r="D28" s="193"/>
      <c r="E28" s="177" t="s">
        <v>279</v>
      </c>
      <c r="F28" s="174" t="s">
        <v>266</v>
      </c>
      <c r="G28" s="175"/>
      <c r="H28" s="176"/>
      <c r="I28" s="176">
        <v>80</v>
      </c>
      <c r="J28" s="176">
        <v>85</v>
      </c>
      <c r="K28" s="176">
        <v>90</v>
      </c>
      <c r="L28" s="176">
        <v>95</v>
      </c>
      <c r="M28" s="176">
        <v>100</v>
      </c>
      <c r="N28" s="176">
        <v>100</v>
      </c>
      <c r="O28" s="176">
        <v>100</v>
      </c>
    </row>
    <row r="29" spans="1:15" ht="99.75" customHeight="1" x14ac:dyDescent="0.25">
      <c r="A29" s="146" t="s">
        <v>45</v>
      </c>
      <c r="B29" s="146" t="s">
        <v>138</v>
      </c>
      <c r="C29" s="148">
        <v>9</v>
      </c>
      <c r="D29" s="193"/>
      <c r="E29" s="179" t="s">
        <v>280</v>
      </c>
      <c r="F29" s="180" t="s">
        <v>266</v>
      </c>
      <c r="G29" s="181"/>
      <c r="H29" s="182"/>
      <c r="I29" s="183">
        <v>21.4</v>
      </c>
      <c r="J29" s="183">
        <v>22.3</v>
      </c>
      <c r="K29" s="183">
        <v>23.2</v>
      </c>
      <c r="L29" s="183">
        <v>24.1</v>
      </c>
      <c r="M29" s="183">
        <v>25</v>
      </c>
      <c r="N29" s="183">
        <v>25.1</v>
      </c>
      <c r="O29" s="183">
        <v>25.5</v>
      </c>
    </row>
    <row r="30" spans="1:15" ht="86.25" customHeight="1" x14ac:dyDescent="0.25">
      <c r="A30" s="146" t="s">
        <v>45</v>
      </c>
      <c r="B30" s="146" t="s">
        <v>138</v>
      </c>
      <c r="C30" s="148">
        <v>10</v>
      </c>
      <c r="D30" s="193"/>
      <c r="E30" s="153" t="s">
        <v>281</v>
      </c>
      <c r="F30" s="145" t="s">
        <v>266</v>
      </c>
      <c r="G30" s="155"/>
      <c r="H30" s="150"/>
      <c r="I30" s="152">
        <v>10.78</v>
      </c>
      <c r="J30" s="152">
        <v>11.28</v>
      </c>
      <c r="K30" s="152">
        <v>11.78</v>
      </c>
      <c r="L30" s="152">
        <v>12.28</v>
      </c>
      <c r="M30" s="152">
        <v>12.78</v>
      </c>
      <c r="N30" s="152">
        <v>13.28</v>
      </c>
      <c r="O30" s="152">
        <v>13.78</v>
      </c>
    </row>
    <row r="31" spans="1:15" ht="129.75" customHeight="1" x14ac:dyDescent="0.25">
      <c r="A31" s="146" t="s">
        <v>45</v>
      </c>
      <c r="B31" s="146" t="s">
        <v>138</v>
      </c>
      <c r="C31" s="148">
        <v>11</v>
      </c>
      <c r="D31" s="193"/>
      <c r="E31" s="153" t="s">
        <v>282</v>
      </c>
      <c r="F31" s="145" t="s">
        <v>266</v>
      </c>
      <c r="G31" s="155"/>
      <c r="H31" s="150"/>
      <c r="I31" s="152">
        <v>13.4</v>
      </c>
      <c r="J31" s="152">
        <v>15.1</v>
      </c>
      <c r="K31" s="152">
        <v>16.8</v>
      </c>
      <c r="L31" s="152">
        <v>18.5</v>
      </c>
      <c r="M31" s="152">
        <v>20.2</v>
      </c>
      <c r="N31" s="152">
        <v>20.5</v>
      </c>
      <c r="O31" s="152">
        <v>21</v>
      </c>
    </row>
    <row r="32" spans="1:15" ht="101.25" customHeight="1" x14ac:dyDescent="0.25">
      <c r="A32" s="146"/>
      <c r="B32" s="146"/>
      <c r="C32" s="156"/>
      <c r="D32" s="193"/>
      <c r="E32" s="153" t="s">
        <v>283</v>
      </c>
      <c r="F32" s="145" t="s">
        <v>266</v>
      </c>
      <c r="G32" s="155"/>
      <c r="H32" s="150"/>
      <c r="I32" s="152" t="s">
        <v>174</v>
      </c>
      <c r="J32" s="152">
        <v>22</v>
      </c>
      <c r="K32" s="152">
        <v>23.7</v>
      </c>
      <c r="L32" s="152">
        <v>24.4</v>
      </c>
      <c r="M32" s="152">
        <v>26.1</v>
      </c>
      <c r="N32" s="152">
        <v>27.8</v>
      </c>
      <c r="O32" s="152">
        <v>29.5</v>
      </c>
    </row>
    <row r="33" spans="1:15" ht="129" customHeight="1" x14ac:dyDescent="0.25">
      <c r="A33" s="146"/>
      <c r="B33" s="146"/>
      <c r="C33" s="156"/>
      <c r="D33" s="193"/>
      <c r="E33" s="153" t="s">
        <v>284</v>
      </c>
      <c r="F33" s="145" t="s">
        <v>266</v>
      </c>
      <c r="G33" s="155"/>
      <c r="H33" s="150"/>
      <c r="I33" s="152" t="s">
        <v>174</v>
      </c>
      <c r="J33" s="152">
        <v>1.7</v>
      </c>
      <c r="K33" s="152">
        <v>2.2000000000000002</v>
      </c>
      <c r="L33" s="152">
        <v>27.3</v>
      </c>
      <c r="M33" s="152">
        <v>29.1</v>
      </c>
      <c r="N33" s="157" t="str">
        <f>O33</f>
        <v>-</v>
      </c>
      <c r="O33" s="157" t="s">
        <v>174</v>
      </c>
    </row>
    <row r="34" spans="1:15" ht="128.25" customHeight="1" x14ac:dyDescent="0.25">
      <c r="A34" s="146"/>
      <c r="B34" s="146"/>
      <c r="C34" s="156"/>
      <c r="D34" s="193"/>
      <c r="E34" s="153" t="s">
        <v>285</v>
      </c>
      <c r="F34" s="145" t="s">
        <v>266</v>
      </c>
      <c r="G34" s="155"/>
      <c r="H34" s="150"/>
      <c r="I34" s="152" t="s">
        <v>174</v>
      </c>
      <c r="J34" s="152">
        <v>0</v>
      </c>
      <c r="K34" s="152">
        <v>0</v>
      </c>
      <c r="L34" s="152">
        <v>13.9</v>
      </c>
      <c r="M34" s="152">
        <v>14.6</v>
      </c>
      <c r="N34" s="158" t="s">
        <v>174</v>
      </c>
      <c r="O34" s="152" t="s">
        <v>174</v>
      </c>
    </row>
    <row r="35" spans="1:15" ht="81.75" customHeight="1" x14ac:dyDescent="0.25">
      <c r="A35" s="146" t="s">
        <v>45</v>
      </c>
      <c r="B35" s="146" t="s">
        <v>138</v>
      </c>
      <c r="C35" s="148">
        <v>12</v>
      </c>
      <c r="D35" s="193"/>
      <c r="E35" s="153" t="s">
        <v>286</v>
      </c>
      <c r="F35" s="145" t="s">
        <v>266</v>
      </c>
      <c r="G35" s="155"/>
      <c r="H35" s="150"/>
      <c r="I35" s="152">
        <v>56.2</v>
      </c>
      <c r="J35" s="152">
        <v>66</v>
      </c>
      <c r="K35" s="152">
        <v>75.8</v>
      </c>
      <c r="L35" s="152">
        <v>77.900000000000006</v>
      </c>
      <c r="M35" s="152">
        <v>80</v>
      </c>
      <c r="N35" s="152">
        <v>81.5</v>
      </c>
      <c r="O35" s="152">
        <v>82</v>
      </c>
    </row>
    <row r="36" spans="1:15" ht="86.25" customHeight="1" x14ac:dyDescent="0.25">
      <c r="A36" s="146" t="s">
        <v>45</v>
      </c>
      <c r="B36" s="146" t="s">
        <v>138</v>
      </c>
      <c r="C36" s="148">
        <v>13</v>
      </c>
      <c r="D36" s="193"/>
      <c r="E36" s="153" t="s">
        <v>287</v>
      </c>
      <c r="F36" s="145" t="s">
        <v>266</v>
      </c>
      <c r="G36" s="155"/>
      <c r="H36" s="150"/>
      <c r="I36" s="152">
        <v>54.5</v>
      </c>
      <c r="J36" s="152">
        <v>67.5</v>
      </c>
      <c r="K36" s="152">
        <v>68</v>
      </c>
      <c r="L36" s="152">
        <v>68.5</v>
      </c>
      <c r="M36" s="152">
        <v>69</v>
      </c>
      <c r="N36" s="152">
        <v>69.3</v>
      </c>
      <c r="O36" s="152">
        <v>69.5</v>
      </c>
    </row>
    <row r="37" spans="1:15" ht="68.25" customHeight="1" x14ac:dyDescent="0.25">
      <c r="A37" s="146" t="s">
        <v>45</v>
      </c>
      <c r="B37" s="146" t="s">
        <v>138</v>
      </c>
      <c r="C37" s="148">
        <v>14</v>
      </c>
      <c r="D37" s="193"/>
      <c r="E37" s="153" t="s">
        <v>288</v>
      </c>
      <c r="F37" s="145" t="s">
        <v>266</v>
      </c>
      <c r="G37" s="159">
        <v>133.80000000000001</v>
      </c>
      <c r="H37" s="159">
        <v>133</v>
      </c>
      <c r="I37" s="152">
        <v>49.8</v>
      </c>
      <c r="J37" s="152">
        <v>59.6</v>
      </c>
      <c r="K37" s="152">
        <v>69.400000000000006</v>
      </c>
      <c r="L37" s="152">
        <v>71.5</v>
      </c>
      <c r="M37" s="152">
        <v>73.599999999999994</v>
      </c>
      <c r="N37" s="152">
        <v>73.8</v>
      </c>
      <c r="O37" s="152">
        <v>74</v>
      </c>
    </row>
    <row r="38" spans="1:15" ht="84" customHeight="1" x14ac:dyDescent="0.25">
      <c r="A38" s="146" t="s">
        <v>45</v>
      </c>
      <c r="B38" s="146" t="s">
        <v>138</v>
      </c>
      <c r="C38" s="148">
        <v>15</v>
      </c>
      <c r="D38" s="193"/>
      <c r="E38" s="153" t="s">
        <v>289</v>
      </c>
      <c r="F38" s="145" t="s">
        <v>266</v>
      </c>
      <c r="G38" s="159"/>
      <c r="H38" s="159"/>
      <c r="I38" s="152">
        <v>12</v>
      </c>
      <c r="J38" s="152">
        <v>12</v>
      </c>
      <c r="K38" s="152">
        <v>13</v>
      </c>
      <c r="L38" s="152">
        <v>14</v>
      </c>
      <c r="M38" s="152">
        <v>15</v>
      </c>
      <c r="N38" s="152">
        <v>16</v>
      </c>
      <c r="O38" s="152">
        <v>16.5</v>
      </c>
    </row>
    <row r="39" spans="1:15" ht="75" customHeight="1" x14ac:dyDescent="0.25">
      <c r="A39" s="146" t="s">
        <v>45</v>
      </c>
      <c r="B39" s="146" t="s">
        <v>138</v>
      </c>
      <c r="C39" s="148">
        <v>16</v>
      </c>
      <c r="D39" s="193"/>
      <c r="E39" s="153" t="s">
        <v>290</v>
      </c>
      <c r="F39" s="145" t="s">
        <v>266</v>
      </c>
      <c r="G39" s="159">
        <v>133.80000000000001</v>
      </c>
      <c r="H39" s="159">
        <v>133</v>
      </c>
      <c r="I39" s="152">
        <v>50.6</v>
      </c>
      <c r="J39" s="152">
        <v>51.2</v>
      </c>
      <c r="K39" s="152">
        <v>51.8</v>
      </c>
      <c r="L39" s="152">
        <v>52.5</v>
      </c>
      <c r="M39" s="152">
        <v>53</v>
      </c>
      <c r="N39" s="152">
        <v>53.5</v>
      </c>
      <c r="O39" s="152">
        <v>54</v>
      </c>
    </row>
    <row r="40" spans="1:15" ht="27.75" customHeight="1" x14ac:dyDescent="0.25">
      <c r="A40" s="200" t="s">
        <v>291</v>
      </c>
      <c r="B40" s="200"/>
      <c r="C40" s="200"/>
      <c r="D40" s="200"/>
      <c r="E40" s="200"/>
      <c r="F40" s="200"/>
      <c r="G40" s="200"/>
      <c r="H40" s="200"/>
      <c r="I40" s="200"/>
      <c r="J40" s="200"/>
      <c r="K40" s="200"/>
      <c r="L40" s="200"/>
      <c r="M40" s="200"/>
      <c r="N40" s="200"/>
      <c r="O40" s="200"/>
    </row>
    <row r="41" spans="1:15" ht="72.75" customHeight="1" x14ac:dyDescent="0.25">
      <c r="A41" s="146" t="s">
        <v>45</v>
      </c>
      <c r="B41" s="146" t="s">
        <v>139</v>
      </c>
      <c r="C41" s="148">
        <v>1</v>
      </c>
      <c r="D41" s="201" t="s">
        <v>292</v>
      </c>
      <c r="E41" s="151" t="s">
        <v>293</v>
      </c>
      <c r="F41" s="145" t="s">
        <v>266</v>
      </c>
      <c r="G41" s="150"/>
      <c r="H41" s="150"/>
      <c r="I41" s="152" t="s">
        <v>174</v>
      </c>
      <c r="J41" s="152" t="s">
        <v>174</v>
      </c>
      <c r="K41" s="152">
        <v>12</v>
      </c>
      <c r="L41" s="152">
        <v>30</v>
      </c>
      <c r="M41" s="152">
        <v>48</v>
      </c>
      <c r="N41" s="152"/>
      <c r="O41" s="152"/>
    </row>
    <row r="42" spans="1:15" ht="72.75" customHeight="1" x14ac:dyDescent="0.25">
      <c r="A42" s="146" t="s">
        <v>45</v>
      </c>
      <c r="B42" s="146" t="s">
        <v>139</v>
      </c>
      <c r="C42" s="148">
        <v>2</v>
      </c>
      <c r="D42" s="202"/>
      <c r="E42" s="151" t="s">
        <v>294</v>
      </c>
      <c r="F42" s="145" t="s">
        <v>266</v>
      </c>
      <c r="G42" s="150"/>
      <c r="H42" s="150"/>
      <c r="I42" s="152" t="s">
        <v>174</v>
      </c>
      <c r="J42" s="152" t="s">
        <v>174</v>
      </c>
      <c r="K42" s="152">
        <v>35.299999999999997</v>
      </c>
      <c r="L42" s="152">
        <v>37.6</v>
      </c>
      <c r="M42" s="152">
        <v>40</v>
      </c>
      <c r="N42" s="152"/>
      <c r="O42" s="152"/>
    </row>
    <row r="43" spans="1:15" ht="72.75" customHeight="1" x14ac:dyDescent="0.25">
      <c r="A43" s="146" t="s">
        <v>45</v>
      </c>
      <c r="B43" s="146" t="s">
        <v>139</v>
      </c>
      <c r="C43" s="148">
        <v>3</v>
      </c>
      <c r="D43" s="202"/>
      <c r="E43" s="151" t="s">
        <v>295</v>
      </c>
      <c r="F43" s="145" t="s">
        <v>266</v>
      </c>
      <c r="G43" s="150"/>
      <c r="H43" s="150"/>
      <c r="I43" s="152" t="s">
        <v>174</v>
      </c>
      <c r="J43" s="152" t="s">
        <v>174</v>
      </c>
      <c r="K43" s="152">
        <v>31</v>
      </c>
      <c r="L43" s="152">
        <v>35</v>
      </c>
      <c r="M43" s="152">
        <v>40</v>
      </c>
      <c r="N43" s="152"/>
      <c r="O43" s="152"/>
    </row>
    <row r="44" spans="1:15" ht="72.75" customHeight="1" x14ac:dyDescent="0.25">
      <c r="A44" s="146" t="s">
        <v>45</v>
      </c>
      <c r="B44" s="146" t="s">
        <v>139</v>
      </c>
      <c r="C44" s="148">
        <v>4</v>
      </c>
      <c r="D44" s="202"/>
      <c r="E44" s="151" t="s">
        <v>296</v>
      </c>
      <c r="F44" s="145" t="s">
        <v>266</v>
      </c>
      <c r="G44" s="150"/>
      <c r="H44" s="150"/>
      <c r="I44" s="152" t="s">
        <v>174</v>
      </c>
      <c r="J44" s="152" t="s">
        <v>174</v>
      </c>
      <c r="K44" s="152">
        <v>42</v>
      </c>
      <c r="L44" s="152">
        <v>42.5</v>
      </c>
      <c r="M44" s="152">
        <v>43</v>
      </c>
      <c r="N44" s="152"/>
      <c r="O44" s="152"/>
    </row>
    <row r="45" spans="1:15" ht="72.75" customHeight="1" x14ac:dyDescent="0.25">
      <c r="A45" s="146" t="s">
        <v>45</v>
      </c>
      <c r="B45" s="146" t="s">
        <v>139</v>
      </c>
      <c r="C45" s="148">
        <v>5</v>
      </c>
      <c r="D45" s="202"/>
      <c r="E45" s="151" t="s">
        <v>297</v>
      </c>
      <c r="F45" s="145" t="s">
        <v>266</v>
      </c>
      <c r="G45" s="150"/>
      <c r="H45" s="150"/>
      <c r="I45" s="152" t="s">
        <v>174</v>
      </c>
      <c r="J45" s="152" t="s">
        <v>174</v>
      </c>
      <c r="K45" s="152">
        <v>42</v>
      </c>
      <c r="L45" s="152">
        <v>42.5</v>
      </c>
      <c r="M45" s="152">
        <v>43</v>
      </c>
      <c r="N45" s="152"/>
      <c r="O45" s="152"/>
    </row>
    <row r="46" spans="1:15" ht="72.75" customHeight="1" x14ac:dyDescent="0.25">
      <c r="A46" s="146" t="s">
        <v>45</v>
      </c>
      <c r="B46" s="146" t="s">
        <v>139</v>
      </c>
      <c r="C46" s="148">
        <v>6</v>
      </c>
      <c r="D46" s="202"/>
      <c r="E46" s="151" t="s">
        <v>298</v>
      </c>
      <c r="F46" s="145" t="s">
        <v>266</v>
      </c>
      <c r="G46" s="150"/>
      <c r="H46" s="150"/>
      <c r="I46" s="152" t="s">
        <v>174</v>
      </c>
      <c r="J46" s="152" t="s">
        <v>174</v>
      </c>
      <c r="K46" s="152">
        <v>50</v>
      </c>
      <c r="L46" s="152">
        <v>75</v>
      </c>
      <c r="M46" s="152">
        <v>100</v>
      </c>
      <c r="N46" s="152"/>
      <c r="O46" s="152"/>
    </row>
    <row r="47" spans="1:15" ht="72.75" customHeight="1" x14ac:dyDescent="0.25">
      <c r="A47" s="146" t="s">
        <v>45</v>
      </c>
      <c r="B47" s="146" t="s">
        <v>139</v>
      </c>
      <c r="C47" s="148">
        <v>7</v>
      </c>
      <c r="D47" s="202"/>
      <c r="E47" s="151" t="s">
        <v>299</v>
      </c>
      <c r="F47" s="145" t="s">
        <v>266</v>
      </c>
      <c r="G47" s="150"/>
      <c r="H47" s="150"/>
      <c r="I47" s="152" t="s">
        <v>174</v>
      </c>
      <c r="J47" s="152" t="s">
        <v>174</v>
      </c>
      <c r="K47" s="152">
        <v>99</v>
      </c>
      <c r="L47" s="152">
        <v>99</v>
      </c>
      <c r="M47" s="152">
        <v>99</v>
      </c>
      <c r="N47" s="152"/>
      <c r="O47" s="152"/>
    </row>
    <row r="48" spans="1:15" ht="72.75" customHeight="1" x14ac:dyDescent="0.25">
      <c r="A48" s="146" t="s">
        <v>45</v>
      </c>
      <c r="B48" s="146" t="s">
        <v>139</v>
      </c>
      <c r="C48" s="148">
        <v>8</v>
      </c>
      <c r="D48" s="202"/>
      <c r="E48" s="151" t="s">
        <v>300</v>
      </c>
      <c r="F48" s="145" t="s">
        <v>266</v>
      </c>
      <c r="G48" s="150"/>
      <c r="H48" s="150"/>
      <c r="I48" s="152" t="s">
        <v>174</v>
      </c>
      <c r="J48" s="152" t="s">
        <v>174</v>
      </c>
      <c r="K48" s="152">
        <v>50</v>
      </c>
      <c r="L48" s="152">
        <v>90</v>
      </c>
      <c r="M48" s="152">
        <v>100</v>
      </c>
      <c r="N48" s="152"/>
      <c r="O48" s="152"/>
    </row>
    <row r="49" spans="1:23" ht="72.75" customHeight="1" x14ac:dyDescent="0.25">
      <c r="A49" s="146" t="s">
        <v>45</v>
      </c>
      <c r="B49" s="146" t="s">
        <v>139</v>
      </c>
      <c r="C49" s="148">
        <v>9</v>
      </c>
      <c r="D49" s="202"/>
      <c r="E49" s="154" t="s">
        <v>301</v>
      </c>
      <c r="F49" s="145" t="s">
        <v>266</v>
      </c>
      <c r="G49" s="150">
        <v>32</v>
      </c>
      <c r="H49" s="150">
        <v>32.5</v>
      </c>
      <c r="I49" s="150">
        <v>23</v>
      </c>
      <c r="J49" s="160">
        <v>24</v>
      </c>
      <c r="K49" s="160">
        <v>25</v>
      </c>
      <c r="L49" s="160">
        <v>26</v>
      </c>
      <c r="M49" s="160">
        <v>27</v>
      </c>
      <c r="N49" s="150">
        <v>28</v>
      </c>
      <c r="O49" s="150">
        <v>29</v>
      </c>
    </row>
    <row r="50" spans="1:23" ht="72.75" customHeight="1" x14ac:dyDescent="0.25">
      <c r="A50" s="146" t="s">
        <v>45</v>
      </c>
      <c r="B50" s="146" t="s">
        <v>139</v>
      </c>
      <c r="C50" s="148">
        <v>10</v>
      </c>
      <c r="D50" s="202"/>
      <c r="E50" s="153" t="s">
        <v>302</v>
      </c>
      <c r="F50" s="145" t="s">
        <v>303</v>
      </c>
      <c r="G50" s="150"/>
      <c r="H50" s="150"/>
      <c r="I50" s="152">
        <v>3070</v>
      </c>
      <c r="J50" s="152">
        <v>3070</v>
      </c>
      <c r="K50" s="152">
        <v>3120</v>
      </c>
      <c r="L50" s="152">
        <v>3160</v>
      </c>
      <c r="M50" s="152">
        <v>3200</v>
      </c>
      <c r="N50" s="152">
        <v>3210</v>
      </c>
      <c r="O50" s="152">
        <v>3230</v>
      </c>
    </row>
    <row r="51" spans="1:23" ht="36" customHeight="1" x14ac:dyDescent="0.25">
      <c r="A51" s="146" t="s">
        <v>45</v>
      </c>
      <c r="B51" s="146" t="s">
        <v>139</v>
      </c>
      <c r="C51" s="148">
        <v>11</v>
      </c>
      <c r="D51" s="202"/>
      <c r="E51" s="151" t="s">
        <v>304</v>
      </c>
      <c r="F51" s="145" t="s">
        <v>305</v>
      </c>
      <c r="G51" s="150"/>
      <c r="H51" s="150"/>
      <c r="I51" s="152" t="s">
        <v>174</v>
      </c>
      <c r="J51" s="152" t="s">
        <v>174</v>
      </c>
      <c r="K51" s="152">
        <v>1</v>
      </c>
      <c r="L51" s="152">
        <v>3</v>
      </c>
      <c r="M51" s="152">
        <v>4</v>
      </c>
      <c r="N51" s="153" t="s">
        <v>174</v>
      </c>
      <c r="O51" s="145" t="s">
        <v>174</v>
      </c>
      <c r="P51" s="161"/>
      <c r="Q51" s="162"/>
      <c r="R51" s="162"/>
      <c r="S51" s="162"/>
      <c r="T51" s="162"/>
      <c r="U51" s="162"/>
      <c r="V51" s="162"/>
      <c r="W51" s="162"/>
    </row>
    <row r="52" spans="1:23" ht="143.25" customHeight="1" x14ac:dyDescent="0.25">
      <c r="A52" s="146" t="s">
        <v>45</v>
      </c>
      <c r="B52" s="146" t="s">
        <v>139</v>
      </c>
      <c r="C52" s="148">
        <v>12</v>
      </c>
      <c r="D52" s="202"/>
      <c r="E52" s="151" t="s">
        <v>306</v>
      </c>
      <c r="F52" s="145" t="s">
        <v>305</v>
      </c>
      <c r="G52" s="150"/>
      <c r="H52" s="150"/>
      <c r="I52" s="152" t="s">
        <v>174</v>
      </c>
      <c r="J52" s="152" t="s">
        <v>174</v>
      </c>
      <c r="K52" s="152">
        <v>4</v>
      </c>
      <c r="L52" s="152">
        <v>6</v>
      </c>
      <c r="M52" s="152">
        <v>6</v>
      </c>
      <c r="N52" s="153" t="s">
        <v>174</v>
      </c>
      <c r="O52" s="145" t="s">
        <v>174</v>
      </c>
      <c r="P52" s="161"/>
      <c r="Q52" s="162"/>
      <c r="R52" s="162"/>
      <c r="S52" s="162"/>
      <c r="T52" s="162"/>
      <c r="U52" s="162"/>
      <c r="V52" s="162"/>
      <c r="W52" s="162"/>
    </row>
    <row r="53" spans="1:23" ht="78.75" customHeight="1" x14ac:dyDescent="0.25">
      <c r="A53" s="146" t="s">
        <v>45</v>
      </c>
      <c r="B53" s="146" t="s">
        <v>139</v>
      </c>
      <c r="C53" s="163">
        <v>13</v>
      </c>
      <c r="D53" s="164"/>
      <c r="E53" s="165" t="s">
        <v>307</v>
      </c>
      <c r="F53" s="145" t="s">
        <v>305</v>
      </c>
      <c r="G53" s="150"/>
      <c r="H53" s="150"/>
      <c r="I53" s="152" t="s">
        <v>174</v>
      </c>
      <c r="J53" s="152" t="s">
        <v>174</v>
      </c>
      <c r="K53" s="152" t="s">
        <v>174</v>
      </c>
      <c r="L53" s="152">
        <v>10</v>
      </c>
      <c r="M53" s="152">
        <v>20</v>
      </c>
      <c r="N53" s="152">
        <v>30</v>
      </c>
      <c r="O53" s="145">
        <v>50</v>
      </c>
      <c r="P53" s="161"/>
      <c r="Q53" s="162"/>
      <c r="R53" s="162"/>
      <c r="S53" s="162"/>
      <c r="T53" s="162"/>
      <c r="U53" s="162"/>
      <c r="V53" s="162"/>
      <c r="W53" s="162"/>
    </row>
    <row r="54" spans="1:23" ht="24.75" customHeight="1" x14ac:dyDescent="0.25">
      <c r="A54" s="189" t="s">
        <v>181</v>
      </c>
      <c r="B54" s="190"/>
      <c r="C54" s="190"/>
      <c r="D54" s="191"/>
      <c r="E54" s="190"/>
      <c r="F54" s="190"/>
      <c r="G54" s="190"/>
      <c r="H54" s="190"/>
      <c r="I54" s="190"/>
      <c r="J54" s="190"/>
      <c r="K54" s="190"/>
      <c r="L54" s="190"/>
      <c r="M54" s="190"/>
      <c r="N54" s="190"/>
      <c r="O54" s="192"/>
    </row>
    <row r="55" spans="1:23" ht="137.25" customHeight="1" x14ac:dyDescent="0.25">
      <c r="A55" s="146" t="s">
        <v>45</v>
      </c>
      <c r="B55" s="146" t="s">
        <v>242</v>
      </c>
      <c r="C55" s="148">
        <v>1</v>
      </c>
      <c r="D55" s="193" t="s">
        <v>308</v>
      </c>
      <c r="E55" s="154" t="s">
        <v>309</v>
      </c>
      <c r="F55" s="145" t="s">
        <v>266</v>
      </c>
      <c r="G55" s="150"/>
      <c r="H55" s="150"/>
      <c r="I55" s="152" t="s">
        <v>174</v>
      </c>
      <c r="J55" s="152">
        <v>75</v>
      </c>
      <c r="K55" s="152">
        <v>85</v>
      </c>
      <c r="L55" s="152">
        <v>95</v>
      </c>
      <c r="M55" s="152">
        <v>100</v>
      </c>
      <c r="N55" s="152" t="s">
        <v>174</v>
      </c>
      <c r="O55" s="152" t="s">
        <v>174</v>
      </c>
    </row>
    <row r="56" spans="1:23" ht="114.75" customHeight="1" x14ac:dyDescent="0.25">
      <c r="A56" s="146" t="s">
        <v>45</v>
      </c>
      <c r="B56" s="146" t="s">
        <v>242</v>
      </c>
      <c r="C56" s="148">
        <v>2</v>
      </c>
      <c r="D56" s="193"/>
      <c r="E56" s="153" t="s">
        <v>310</v>
      </c>
      <c r="F56" s="145" t="s">
        <v>266</v>
      </c>
      <c r="G56" s="150"/>
      <c r="H56" s="150"/>
      <c r="I56" s="152" t="s">
        <v>174</v>
      </c>
      <c r="J56" s="152">
        <v>85</v>
      </c>
      <c r="K56" s="152">
        <v>90</v>
      </c>
      <c r="L56" s="152">
        <v>95</v>
      </c>
      <c r="M56" s="152">
        <v>100</v>
      </c>
      <c r="N56" s="152" t="s">
        <v>174</v>
      </c>
      <c r="O56" s="152" t="s">
        <v>174</v>
      </c>
    </row>
    <row r="57" spans="1:23" ht="125.25" customHeight="1" x14ac:dyDescent="0.25">
      <c r="A57" s="146" t="s">
        <v>45</v>
      </c>
      <c r="B57" s="146" t="s">
        <v>242</v>
      </c>
      <c r="C57" s="148">
        <v>3</v>
      </c>
      <c r="D57" s="193"/>
      <c r="E57" s="177" t="s">
        <v>311</v>
      </c>
      <c r="F57" s="174" t="s">
        <v>266</v>
      </c>
      <c r="G57" s="176"/>
      <c r="H57" s="176"/>
      <c r="I57" s="178" t="s">
        <v>174</v>
      </c>
      <c r="J57" s="178">
        <v>85</v>
      </c>
      <c r="K57" s="178">
        <v>90</v>
      </c>
      <c r="L57" s="178">
        <v>95</v>
      </c>
      <c r="M57" s="178">
        <v>100</v>
      </c>
      <c r="N57" s="178" t="s">
        <v>174</v>
      </c>
      <c r="O57" s="178" t="s">
        <v>174</v>
      </c>
    </row>
    <row r="58" spans="1:23" ht="78.75" x14ac:dyDescent="0.25">
      <c r="A58" s="148">
        <v>39</v>
      </c>
      <c r="B58" s="148">
        <v>3</v>
      </c>
      <c r="C58" s="148">
        <v>4</v>
      </c>
      <c r="D58" s="193"/>
      <c r="E58" s="166" t="s">
        <v>312</v>
      </c>
      <c r="F58" s="145" t="s">
        <v>266</v>
      </c>
      <c r="G58" s="155"/>
      <c r="H58" s="155"/>
      <c r="I58" s="155">
        <v>28</v>
      </c>
      <c r="J58" s="155">
        <v>41</v>
      </c>
      <c r="K58" s="155">
        <v>41</v>
      </c>
      <c r="L58" s="155">
        <v>41</v>
      </c>
      <c r="M58" s="155">
        <v>42</v>
      </c>
      <c r="N58" s="152" t="s">
        <v>174</v>
      </c>
      <c r="O58" s="152" t="s">
        <v>174</v>
      </c>
    </row>
    <row r="59" spans="1:23" ht="90" customHeight="1" x14ac:dyDescent="0.25">
      <c r="A59" s="148">
        <v>39</v>
      </c>
      <c r="B59" s="148">
        <v>3</v>
      </c>
      <c r="C59" s="148">
        <v>5</v>
      </c>
      <c r="D59" s="193"/>
      <c r="E59" s="153" t="s">
        <v>313</v>
      </c>
      <c r="F59" s="145" t="s">
        <v>266</v>
      </c>
      <c r="G59" s="167"/>
      <c r="H59" s="167"/>
      <c r="I59" s="155">
        <v>33</v>
      </c>
      <c r="J59" s="155">
        <v>41.5</v>
      </c>
      <c r="K59" s="155">
        <v>41.5</v>
      </c>
      <c r="L59" s="155">
        <v>42</v>
      </c>
      <c r="M59" s="155">
        <v>42.5</v>
      </c>
      <c r="N59" s="152" t="s">
        <v>174</v>
      </c>
      <c r="O59" s="152" t="s">
        <v>174</v>
      </c>
    </row>
    <row r="60" spans="1:23" ht="94.5" x14ac:dyDescent="0.25">
      <c r="A60" s="148">
        <v>39</v>
      </c>
      <c r="B60" s="148">
        <v>3</v>
      </c>
      <c r="C60" s="148">
        <v>6</v>
      </c>
      <c r="D60" s="193"/>
      <c r="E60" s="153" t="s">
        <v>314</v>
      </c>
      <c r="F60" s="145" t="s">
        <v>266</v>
      </c>
      <c r="G60" s="167"/>
      <c r="H60" s="167"/>
      <c r="I60" s="152" t="s">
        <v>174</v>
      </c>
      <c r="J60" s="155">
        <v>41.5</v>
      </c>
      <c r="K60" s="155">
        <v>42</v>
      </c>
      <c r="L60" s="155">
        <v>42</v>
      </c>
      <c r="M60" s="155">
        <v>43</v>
      </c>
      <c r="N60" s="152" t="s">
        <v>174</v>
      </c>
      <c r="O60" s="152" t="s">
        <v>174</v>
      </c>
    </row>
    <row r="61" spans="1:23" ht="63" x14ac:dyDescent="0.25">
      <c r="A61" s="168">
        <v>39</v>
      </c>
      <c r="B61" s="168">
        <v>3</v>
      </c>
      <c r="C61" s="168">
        <v>7</v>
      </c>
      <c r="D61" s="169"/>
      <c r="E61" s="153" t="s">
        <v>315</v>
      </c>
      <c r="F61" s="169" t="s">
        <v>266</v>
      </c>
      <c r="G61" s="169" t="s">
        <v>174</v>
      </c>
      <c r="H61" s="169" t="s">
        <v>174</v>
      </c>
      <c r="I61" s="170" t="s">
        <v>174</v>
      </c>
      <c r="J61" s="170">
        <v>40</v>
      </c>
      <c r="K61" s="170">
        <v>41</v>
      </c>
      <c r="L61" s="170">
        <v>41.5</v>
      </c>
      <c r="M61" s="170">
        <v>42</v>
      </c>
      <c r="N61" s="170" t="s">
        <v>174</v>
      </c>
      <c r="O61" s="170" t="s">
        <v>174</v>
      </c>
    </row>
    <row r="62" spans="1:23" ht="63" x14ac:dyDescent="0.25">
      <c r="A62" s="168">
        <v>39</v>
      </c>
      <c r="B62" s="168">
        <v>3</v>
      </c>
      <c r="C62" s="168">
        <v>8</v>
      </c>
      <c r="D62" s="169"/>
      <c r="E62" s="153" t="s">
        <v>316</v>
      </c>
      <c r="F62" s="152" t="s">
        <v>266</v>
      </c>
      <c r="G62" s="152" t="s">
        <v>174</v>
      </c>
      <c r="H62" s="152" t="s">
        <v>174</v>
      </c>
      <c r="I62" s="152" t="s">
        <v>174</v>
      </c>
      <c r="J62" s="152">
        <v>41</v>
      </c>
      <c r="K62" s="152">
        <v>41.5</v>
      </c>
      <c r="L62" s="152">
        <v>42</v>
      </c>
      <c r="M62" s="152">
        <v>42.5</v>
      </c>
      <c r="N62" s="152" t="s">
        <v>174</v>
      </c>
      <c r="O62" s="152" t="s">
        <v>174</v>
      </c>
    </row>
    <row r="63" spans="1:23" ht="78.75" x14ac:dyDescent="0.25">
      <c r="A63" s="168">
        <v>39</v>
      </c>
      <c r="B63" s="168">
        <v>3</v>
      </c>
      <c r="C63" s="168">
        <v>9</v>
      </c>
      <c r="D63" s="169"/>
      <c r="E63" s="153" t="s">
        <v>317</v>
      </c>
      <c r="F63" s="152" t="s">
        <v>266</v>
      </c>
      <c r="G63" s="152" t="s">
        <v>174</v>
      </c>
      <c r="H63" s="152" t="s">
        <v>174</v>
      </c>
      <c r="I63" s="152" t="s">
        <v>174</v>
      </c>
      <c r="J63" s="152">
        <v>41.5</v>
      </c>
      <c r="K63" s="152">
        <v>42</v>
      </c>
      <c r="L63" s="152">
        <v>42.5</v>
      </c>
      <c r="M63" s="152">
        <v>43</v>
      </c>
      <c r="N63" s="152" t="s">
        <v>174</v>
      </c>
      <c r="O63" s="152" t="s">
        <v>174</v>
      </c>
    </row>
    <row r="64" spans="1:23" ht="94.5" x14ac:dyDescent="0.25">
      <c r="A64" s="168">
        <v>39</v>
      </c>
      <c r="B64" s="168">
        <v>3</v>
      </c>
      <c r="C64" s="168">
        <v>10</v>
      </c>
      <c r="D64" s="169"/>
      <c r="E64" s="153" t="s">
        <v>318</v>
      </c>
      <c r="F64" s="152" t="s">
        <v>266</v>
      </c>
      <c r="G64" s="152" t="s">
        <v>174</v>
      </c>
      <c r="H64" s="152" t="s">
        <v>174</v>
      </c>
      <c r="I64" s="152" t="s">
        <v>174</v>
      </c>
      <c r="J64" s="152">
        <v>43</v>
      </c>
      <c r="K64" s="152">
        <v>43.5</v>
      </c>
      <c r="L64" s="152">
        <v>44</v>
      </c>
      <c r="M64" s="152">
        <v>44.5</v>
      </c>
      <c r="N64" s="152" t="s">
        <v>174</v>
      </c>
      <c r="O64" s="152" t="s">
        <v>174</v>
      </c>
    </row>
    <row r="65" spans="1:15" ht="94.5" x14ac:dyDescent="0.25">
      <c r="A65" s="168">
        <v>39</v>
      </c>
      <c r="B65" s="168">
        <v>3</v>
      </c>
      <c r="C65" s="168">
        <v>11</v>
      </c>
      <c r="D65" s="169"/>
      <c r="E65" s="153" t="s">
        <v>319</v>
      </c>
      <c r="F65" s="152" t="s">
        <v>266</v>
      </c>
      <c r="G65" s="152" t="s">
        <v>174</v>
      </c>
      <c r="H65" s="152" t="s">
        <v>174</v>
      </c>
      <c r="I65" s="152" t="s">
        <v>174</v>
      </c>
      <c r="J65" s="152">
        <v>44</v>
      </c>
      <c r="K65" s="152">
        <v>44.5</v>
      </c>
      <c r="L65" s="152">
        <v>45</v>
      </c>
      <c r="M65" s="152">
        <v>45</v>
      </c>
      <c r="N65" s="152" t="s">
        <v>174</v>
      </c>
      <c r="O65" s="152" t="s">
        <v>174</v>
      </c>
    </row>
    <row r="66" spans="1:15" ht="63" x14ac:dyDescent="0.25">
      <c r="A66" s="168">
        <v>39</v>
      </c>
      <c r="B66" s="168">
        <v>3</v>
      </c>
      <c r="C66" s="168">
        <v>12</v>
      </c>
      <c r="D66" s="169"/>
      <c r="E66" s="153" t="s">
        <v>320</v>
      </c>
      <c r="F66" s="152" t="s">
        <v>266</v>
      </c>
      <c r="G66" s="152" t="s">
        <v>174</v>
      </c>
      <c r="H66" s="152" t="s">
        <v>174</v>
      </c>
      <c r="I66" s="152" t="s">
        <v>174</v>
      </c>
      <c r="J66" s="152" t="s">
        <v>174</v>
      </c>
      <c r="K66" s="152">
        <v>32</v>
      </c>
      <c r="L66" s="152">
        <v>32.5</v>
      </c>
      <c r="M66" s="152">
        <v>32.5</v>
      </c>
      <c r="N66" s="152" t="s">
        <v>174</v>
      </c>
      <c r="O66" s="152" t="s">
        <v>174</v>
      </c>
    </row>
    <row r="67" spans="1:15" ht="47.25" x14ac:dyDescent="0.25">
      <c r="A67" s="168">
        <v>39</v>
      </c>
      <c r="B67" s="168">
        <v>3</v>
      </c>
      <c r="C67" s="168">
        <v>13</v>
      </c>
      <c r="D67" s="169"/>
      <c r="E67" s="153" t="s">
        <v>321</v>
      </c>
      <c r="F67" s="152" t="s">
        <v>266</v>
      </c>
      <c r="G67" s="152" t="s">
        <v>174</v>
      </c>
      <c r="H67" s="152" t="s">
        <v>174</v>
      </c>
      <c r="I67" s="152" t="s">
        <v>174</v>
      </c>
      <c r="J67" s="152">
        <v>24.8</v>
      </c>
      <c r="K67" s="152">
        <v>31</v>
      </c>
      <c r="L67" s="152">
        <v>35</v>
      </c>
      <c r="M67" s="152">
        <v>40</v>
      </c>
      <c r="N67" s="152" t="s">
        <v>174</v>
      </c>
      <c r="O67" s="152" t="s">
        <v>174</v>
      </c>
    </row>
    <row r="68" spans="1:15" ht="94.5" x14ac:dyDescent="0.25">
      <c r="A68" s="168">
        <v>39</v>
      </c>
      <c r="B68" s="168">
        <v>3</v>
      </c>
      <c r="C68" s="148">
        <v>14</v>
      </c>
      <c r="D68" s="167"/>
      <c r="E68" s="153" t="s">
        <v>322</v>
      </c>
      <c r="F68" s="145" t="s">
        <v>266</v>
      </c>
      <c r="G68" s="150">
        <v>56</v>
      </c>
      <c r="H68" s="150">
        <v>42</v>
      </c>
      <c r="I68" s="152">
        <v>22</v>
      </c>
      <c r="J68" s="152">
        <v>22</v>
      </c>
      <c r="K68" s="152">
        <v>22.5</v>
      </c>
      <c r="L68" s="152">
        <v>23</v>
      </c>
      <c r="M68" s="152">
        <v>25</v>
      </c>
      <c r="N68" s="152">
        <v>25.5</v>
      </c>
      <c r="O68" s="152">
        <v>26</v>
      </c>
    </row>
    <row r="69" spans="1:15" ht="141.75" x14ac:dyDescent="0.25">
      <c r="A69" s="168">
        <v>39</v>
      </c>
      <c r="B69" s="168">
        <v>3</v>
      </c>
      <c r="C69" s="148">
        <v>15</v>
      </c>
      <c r="D69" s="167"/>
      <c r="E69" s="153" t="s">
        <v>323</v>
      </c>
      <c r="F69" s="145" t="s">
        <v>266</v>
      </c>
      <c r="G69" s="150"/>
      <c r="H69" s="150"/>
      <c r="I69" s="152">
        <v>102</v>
      </c>
      <c r="J69" s="152">
        <v>102</v>
      </c>
      <c r="K69" s="152">
        <v>103</v>
      </c>
      <c r="L69" s="152">
        <v>105</v>
      </c>
      <c r="M69" s="152">
        <v>107</v>
      </c>
      <c r="N69" s="152">
        <v>108</v>
      </c>
      <c r="O69" s="152">
        <v>109</v>
      </c>
    </row>
    <row r="70" spans="1:15" ht="157.5" x14ac:dyDescent="0.25">
      <c r="A70" s="168">
        <v>39</v>
      </c>
      <c r="B70" s="168">
        <v>3</v>
      </c>
      <c r="C70" s="148">
        <v>16</v>
      </c>
      <c r="D70" s="167"/>
      <c r="E70" s="153" t="s">
        <v>324</v>
      </c>
      <c r="F70" s="145" t="s">
        <v>266</v>
      </c>
      <c r="G70" s="150"/>
      <c r="H70" s="150"/>
      <c r="I70" s="152">
        <v>8</v>
      </c>
      <c r="J70" s="152">
        <v>8</v>
      </c>
      <c r="K70" s="152">
        <v>7</v>
      </c>
      <c r="L70" s="152">
        <v>7</v>
      </c>
      <c r="M70" s="152">
        <v>7</v>
      </c>
      <c r="N70" s="152">
        <v>7</v>
      </c>
      <c r="O70" s="152">
        <v>7</v>
      </c>
    </row>
    <row r="71" spans="1:15" ht="110.25" x14ac:dyDescent="0.25">
      <c r="A71" s="168">
        <v>39</v>
      </c>
      <c r="B71" s="168">
        <v>3</v>
      </c>
      <c r="C71" s="148">
        <v>17</v>
      </c>
      <c r="D71" s="167"/>
      <c r="E71" s="153" t="s">
        <v>325</v>
      </c>
      <c r="F71" s="145" t="s">
        <v>266</v>
      </c>
      <c r="G71" s="150"/>
      <c r="H71" s="150"/>
      <c r="I71" s="152">
        <v>67.5</v>
      </c>
      <c r="J71" s="152">
        <v>67.5</v>
      </c>
      <c r="K71" s="152">
        <v>67.900000000000006</v>
      </c>
      <c r="L71" s="152">
        <v>68.400000000000006</v>
      </c>
      <c r="M71" s="152">
        <v>68.900000000000006</v>
      </c>
      <c r="N71" s="152">
        <v>69.400000000000006</v>
      </c>
      <c r="O71" s="152">
        <v>69.900000000000006</v>
      </c>
    </row>
    <row r="72" spans="1:15" ht="126" x14ac:dyDescent="0.25">
      <c r="A72" s="168">
        <v>39</v>
      </c>
      <c r="B72" s="168">
        <v>3</v>
      </c>
      <c r="C72" s="148">
        <v>18</v>
      </c>
      <c r="D72" s="167"/>
      <c r="E72" s="153" t="s">
        <v>326</v>
      </c>
      <c r="F72" s="145" t="s">
        <v>266</v>
      </c>
      <c r="G72" s="150"/>
      <c r="H72" s="150"/>
      <c r="I72" s="152">
        <v>80</v>
      </c>
      <c r="J72" s="152">
        <v>80</v>
      </c>
      <c r="K72" s="152">
        <v>83</v>
      </c>
      <c r="L72" s="152">
        <v>84</v>
      </c>
      <c r="M72" s="152">
        <v>85</v>
      </c>
      <c r="N72" s="152">
        <v>86</v>
      </c>
      <c r="O72" s="152">
        <v>87</v>
      </c>
    </row>
    <row r="74" spans="1:15" x14ac:dyDescent="0.25">
      <c r="F74" s="171"/>
    </row>
  </sheetData>
  <mergeCells count="22">
    <mergeCell ref="A54:O54"/>
    <mergeCell ref="D55:D60"/>
    <mergeCell ref="A7:D7"/>
    <mergeCell ref="A9:D9"/>
    <mergeCell ref="E8:O8"/>
    <mergeCell ref="E9:O9"/>
    <mergeCell ref="E10:O10"/>
    <mergeCell ref="A15:O15"/>
    <mergeCell ref="D16:D19"/>
    <mergeCell ref="A20:O20"/>
    <mergeCell ref="D21:D39"/>
    <mergeCell ref="A40:O40"/>
    <mergeCell ref="D41:D52"/>
    <mergeCell ref="A12:B13"/>
    <mergeCell ref="C12:C14"/>
    <mergeCell ref="D12:D14"/>
    <mergeCell ref="E12:E14"/>
    <mergeCell ref="F12:F14"/>
    <mergeCell ref="G12:O12"/>
    <mergeCell ref="M1:O1"/>
    <mergeCell ref="A5:O5"/>
    <mergeCell ref="A8:B8"/>
  </mergeCells>
  <pageMargins left="0.7" right="0.7" top="0.75" bottom="0.75" header="0.3" footer="0.3"/>
  <pageSetup paperSize="9"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T46"/>
  <sheetViews>
    <sheetView view="pageBreakPreview" topLeftCell="A37" zoomScale="80" zoomScaleNormal="80" zoomScaleSheetLayoutView="80" zoomScalePageLayoutView="80" workbookViewId="0">
      <selection activeCell="O7" sqref="O7"/>
    </sheetView>
  </sheetViews>
  <sheetFormatPr defaultColWidth="9.140625" defaultRowHeight="15.75" x14ac:dyDescent="0.25"/>
  <cols>
    <col min="1" max="1" width="5.7109375" style="16" customWidth="1"/>
    <col min="2" max="2" width="6" style="16" customWidth="1"/>
    <col min="3" max="3" width="6.5703125" style="16" customWidth="1"/>
    <col min="4" max="4" width="5.85546875" style="13" customWidth="1"/>
    <col min="5" max="5" width="42.140625" style="31" customWidth="1"/>
    <col min="6" max="6" width="30.85546875" style="31" customWidth="1"/>
    <col min="7" max="7" width="8.42578125" style="16" customWidth="1"/>
    <col min="8" max="9" width="6.85546875" style="16" customWidth="1"/>
    <col min="10" max="10" width="16.7109375" style="15" customWidth="1"/>
    <col min="11" max="11" width="9.140625" style="16"/>
    <col min="12" max="12" width="13" style="72" customWidth="1"/>
    <col min="13" max="13" width="12.28515625" style="73" customWidth="1"/>
    <col min="14" max="14" width="11.85546875" style="16" customWidth="1"/>
    <col min="15" max="15" width="12.28515625" style="16" customWidth="1"/>
    <col min="16" max="16" width="12" style="16" customWidth="1"/>
    <col min="17" max="17" width="12.28515625" style="16" customWidth="1"/>
    <col min="18" max="18" width="12" style="16" customWidth="1"/>
    <col min="19" max="16384" width="9.140625" style="16"/>
  </cols>
  <sheetData>
    <row r="1" spans="1:17" ht="18.75" x14ac:dyDescent="0.3">
      <c r="M1" s="204" t="s">
        <v>206</v>
      </c>
      <c r="N1" s="204"/>
      <c r="O1" s="204"/>
      <c r="P1" s="204"/>
      <c r="Q1" s="204"/>
    </row>
    <row r="2" spans="1:17" ht="60" customHeight="1" x14ac:dyDescent="0.3">
      <c r="M2" s="205" t="s">
        <v>327</v>
      </c>
      <c r="N2" s="205"/>
      <c r="O2" s="205"/>
      <c r="P2" s="205"/>
      <c r="Q2" s="205"/>
    </row>
    <row r="4" spans="1:17" ht="18.75" x14ac:dyDescent="0.3">
      <c r="A4" s="49"/>
      <c r="B4" s="49"/>
      <c r="C4" s="49"/>
      <c r="D4" s="50"/>
      <c r="E4" s="64"/>
      <c r="F4" s="64"/>
      <c r="G4" s="48"/>
      <c r="H4" s="48"/>
      <c r="I4" s="48"/>
      <c r="J4" s="49"/>
      <c r="K4" s="48"/>
      <c r="L4" s="70"/>
      <c r="M4" s="204" t="s">
        <v>207</v>
      </c>
      <c r="N4" s="204"/>
      <c r="O4" s="204"/>
      <c r="P4" s="204"/>
      <c r="Q4" s="204"/>
    </row>
    <row r="5" spans="1:17" ht="34.5" customHeight="1" x14ac:dyDescent="0.3">
      <c r="A5" s="49"/>
      <c r="B5" s="49"/>
      <c r="C5" s="49"/>
      <c r="D5" s="50"/>
      <c r="E5" s="64"/>
      <c r="F5" s="64"/>
      <c r="G5" s="48"/>
      <c r="H5" s="48"/>
      <c r="I5" s="48"/>
      <c r="J5" s="49"/>
      <c r="K5" s="48"/>
      <c r="L5" s="70"/>
      <c r="M5" s="205" t="s">
        <v>71</v>
      </c>
      <c r="N5" s="205"/>
      <c r="O5" s="205"/>
      <c r="P5" s="205"/>
      <c r="Q5" s="205"/>
    </row>
    <row r="6" spans="1:17" ht="18.75" x14ac:dyDescent="0.3">
      <c r="A6" s="49"/>
      <c r="B6" s="49"/>
      <c r="C6" s="49"/>
      <c r="D6" s="50"/>
      <c r="E6" s="62"/>
      <c r="F6" s="62"/>
      <c r="G6" s="51"/>
      <c r="H6" s="51"/>
      <c r="I6" s="51"/>
      <c r="J6" s="52"/>
      <c r="K6" s="48"/>
      <c r="L6" s="70"/>
      <c r="M6" s="71"/>
      <c r="N6" s="48"/>
      <c r="O6" s="48"/>
      <c r="P6" s="48"/>
      <c r="Q6" s="48"/>
    </row>
    <row r="7" spans="1:17" ht="18.75" x14ac:dyDescent="0.3">
      <c r="A7" s="49"/>
      <c r="B7" s="49"/>
      <c r="C7" s="49"/>
      <c r="D7" s="50"/>
      <c r="E7" s="62"/>
      <c r="F7" s="62"/>
      <c r="G7" s="51"/>
      <c r="H7" s="51"/>
      <c r="I7" s="51"/>
      <c r="J7" s="52"/>
      <c r="K7" s="48"/>
      <c r="L7" s="70"/>
      <c r="M7" s="71"/>
      <c r="N7" s="48"/>
      <c r="O7" s="48"/>
      <c r="P7" s="48"/>
      <c r="Q7" s="48"/>
    </row>
    <row r="8" spans="1:17" ht="24.75" customHeight="1" x14ac:dyDescent="0.25">
      <c r="A8" s="208" t="s">
        <v>72</v>
      </c>
      <c r="B8" s="208"/>
      <c r="C8" s="208"/>
      <c r="D8" s="208"/>
      <c r="E8" s="208"/>
      <c r="F8" s="208"/>
      <c r="G8" s="208"/>
      <c r="H8" s="208"/>
      <c r="I8" s="208"/>
      <c r="J8" s="208"/>
      <c r="K8" s="208"/>
      <c r="L8" s="208"/>
      <c r="M8" s="208"/>
      <c r="N8" s="208"/>
      <c r="O8" s="208"/>
      <c r="P8" s="208"/>
      <c r="Q8" s="208"/>
    </row>
    <row r="9" spans="1:17" ht="18.75" x14ac:dyDescent="0.3">
      <c r="A9" s="55"/>
      <c r="B9" s="55"/>
      <c r="C9" s="55"/>
      <c r="D9" s="47"/>
      <c r="E9" s="62"/>
      <c r="F9" s="34"/>
      <c r="G9" s="38"/>
      <c r="H9" s="38"/>
      <c r="I9" s="38"/>
      <c r="J9" s="17"/>
      <c r="K9" s="38"/>
    </row>
    <row r="10" spans="1:17" ht="15.75" customHeight="1" x14ac:dyDescent="0.35">
      <c r="A10" s="53" t="s">
        <v>0</v>
      </c>
      <c r="B10" s="53"/>
      <c r="C10" s="53"/>
      <c r="D10" s="54"/>
      <c r="E10" s="62"/>
      <c r="F10" s="207" t="s">
        <v>73</v>
      </c>
      <c r="G10" s="207"/>
      <c r="H10" s="207"/>
      <c r="I10" s="207"/>
      <c r="J10" s="207"/>
      <c r="K10" s="207"/>
      <c r="L10" s="207"/>
      <c r="M10" s="207"/>
      <c r="N10" s="207"/>
      <c r="O10" s="207"/>
      <c r="P10" s="207"/>
      <c r="Q10" s="207"/>
    </row>
    <row r="11" spans="1:17" ht="15.75" customHeight="1" x14ac:dyDescent="0.3">
      <c r="A11" s="55"/>
      <c r="B11" s="55"/>
      <c r="C11" s="55"/>
      <c r="D11" s="47"/>
      <c r="E11" s="62"/>
      <c r="F11" s="209" t="s">
        <v>1</v>
      </c>
      <c r="G11" s="209"/>
      <c r="H11" s="209"/>
      <c r="I11" s="209"/>
      <c r="J11" s="209"/>
      <c r="K11" s="209"/>
      <c r="L11" s="209"/>
      <c r="M11" s="209"/>
      <c r="N11" s="209"/>
      <c r="O11" s="209"/>
      <c r="P11" s="209"/>
      <c r="Q11" s="209"/>
    </row>
    <row r="12" spans="1:17" ht="15.75" customHeight="1" x14ac:dyDescent="0.35">
      <c r="A12" s="206" t="s">
        <v>13</v>
      </c>
      <c r="B12" s="206"/>
      <c r="C12" s="206"/>
      <c r="D12" s="206"/>
      <c r="E12" s="206"/>
      <c r="F12" s="207" t="s">
        <v>194</v>
      </c>
      <c r="G12" s="207"/>
      <c r="H12" s="207"/>
      <c r="I12" s="207"/>
      <c r="J12" s="207"/>
      <c r="K12" s="207"/>
      <c r="L12" s="207"/>
      <c r="M12" s="207"/>
      <c r="N12" s="207"/>
      <c r="O12" s="207"/>
      <c r="P12" s="207"/>
      <c r="Q12" s="207"/>
    </row>
    <row r="13" spans="1:17" ht="15.75" customHeight="1" x14ac:dyDescent="0.25">
      <c r="A13" s="15"/>
      <c r="B13" s="15"/>
      <c r="C13" s="15"/>
      <c r="E13" s="34"/>
      <c r="F13" s="209" t="s">
        <v>3</v>
      </c>
      <c r="G13" s="209"/>
      <c r="H13" s="209"/>
      <c r="I13" s="209"/>
      <c r="J13" s="209"/>
      <c r="K13" s="209"/>
      <c r="L13" s="209"/>
      <c r="M13" s="209"/>
      <c r="N13" s="209"/>
      <c r="O13" s="209"/>
      <c r="P13" s="209"/>
      <c r="Q13" s="209"/>
    </row>
    <row r="14" spans="1:17" x14ac:dyDescent="0.25">
      <c r="A14" s="15"/>
      <c r="B14" s="15"/>
      <c r="C14" s="15"/>
      <c r="E14" s="34"/>
      <c r="F14" s="34"/>
      <c r="G14" s="8"/>
      <c r="H14" s="8"/>
      <c r="I14" s="8"/>
      <c r="J14" s="14"/>
      <c r="K14" s="8"/>
    </row>
    <row r="15" spans="1:17" ht="48" customHeight="1" x14ac:dyDescent="0.25">
      <c r="A15" s="210" t="s">
        <v>4</v>
      </c>
      <c r="B15" s="210"/>
      <c r="C15" s="210"/>
      <c r="D15" s="210"/>
      <c r="E15" s="211" t="s">
        <v>17</v>
      </c>
      <c r="F15" s="213" t="s">
        <v>33</v>
      </c>
      <c r="G15" s="215" t="s">
        <v>18</v>
      </c>
      <c r="H15" s="215"/>
      <c r="I15" s="215"/>
      <c r="J15" s="216"/>
      <c r="K15" s="216"/>
      <c r="L15" s="217" t="s">
        <v>140</v>
      </c>
      <c r="M15" s="217"/>
      <c r="N15" s="217"/>
      <c r="O15" s="217"/>
      <c r="P15" s="217"/>
      <c r="Q15" s="217"/>
    </row>
    <row r="16" spans="1:17" ht="40.5" customHeight="1" x14ac:dyDescent="0.25">
      <c r="A16" s="3" t="s">
        <v>6</v>
      </c>
      <c r="B16" s="3" t="s">
        <v>7</v>
      </c>
      <c r="C16" s="3" t="s">
        <v>14</v>
      </c>
      <c r="D16" s="10" t="s">
        <v>15</v>
      </c>
      <c r="E16" s="212"/>
      <c r="F16" s="214"/>
      <c r="G16" s="61" t="s">
        <v>19</v>
      </c>
      <c r="H16" s="61" t="s">
        <v>20</v>
      </c>
      <c r="I16" s="4" t="s">
        <v>21</v>
      </c>
      <c r="J16" s="4" t="s">
        <v>22</v>
      </c>
      <c r="K16" s="59" t="s">
        <v>23</v>
      </c>
      <c r="L16" s="74" t="s">
        <v>35</v>
      </c>
      <c r="M16" s="74" t="s">
        <v>36</v>
      </c>
      <c r="N16" s="74" t="s">
        <v>37</v>
      </c>
      <c r="O16" s="74" t="s">
        <v>38</v>
      </c>
      <c r="P16" s="74" t="s">
        <v>46</v>
      </c>
      <c r="Q16" s="74" t="s">
        <v>47</v>
      </c>
    </row>
    <row r="17" spans="1:20" ht="20.25" customHeight="1" x14ac:dyDescent="0.25">
      <c r="A17" s="218" t="s">
        <v>45</v>
      </c>
      <c r="B17" s="220"/>
      <c r="C17" s="220"/>
      <c r="D17" s="222"/>
      <c r="E17" s="224" t="s">
        <v>74</v>
      </c>
      <c r="F17" s="45" t="s">
        <v>24</v>
      </c>
      <c r="G17" s="41"/>
      <c r="H17" s="41"/>
      <c r="I17" s="42"/>
      <c r="J17" s="42"/>
      <c r="K17" s="41"/>
      <c r="L17" s="75">
        <f>L21+L32</f>
        <v>88771.291489999989</v>
      </c>
      <c r="M17" s="75">
        <f>M18+M20+M19</f>
        <v>59743.899999999994</v>
      </c>
      <c r="N17" s="75">
        <f>N18+N20+N19</f>
        <v>11242.300000000001</v>
      </c>
      <c r="O17" s="75">
        <f>O18+O20</f>
        <v>3833.3</v>
      </c>
      <c r="P17" s="75">
        <f t="shared" ref="P17:Q17" si="0">P18+P20</f>
        <v>3833.3</v>
      </c>
      <c r="Q17" s="75">
        <f t="shared" si="0"/>
        <v>0</v>
      </c>
      <c r="R17" s="39"/>
    </row>
    <row r="18" spans="1:20" ht="52.5" customHeight="1" x14ac:dyDescent="0.25">
      <c r="A18" s="219"/>
      <c r="B18" s="221"/>
      <c r="C18" s="221"/>
      <c r="D18" s="223"/>
      <c r="E18" s="225"/>
      <c r="F18" s="2" t="s">
        <v>192</v>
      </c>
      <c r="G18" s="5">
        <v>843</v>
      </c>
      <c r="H18" s="5"/>
      <c r="I18" s="6"/>
      <c r="J18" s="6"/>
      <c r="K18" s="5"/>
      <c r="L18" s="76">
        <f>L22+L34</f>
        <v>72883.461489999987</v>
      </c>
      <c r="M18" s="76">
        <f>M22+M34+M39</f>
        <v>54401.1</v>
      </c>
      <c r="N18" s="76">
        <f>N22+N34</f>
        <v>7409</v>
      </c>
      <c r="O18" s="76">
        <f t="shared" ref="O18:Q18" si="1">O22+O34</f>
        <v>3833.3</v>
      </c>
      <c r="P18" s="76">
        <f t="shared" si="1"/>
        <v>3833.3</v>
      </c>
      <c r="Q18" s="76">
        <f t="shared" si="1"/>
        <v>0</v>
      </c>
      <c r="S18" s="39"/>
      <c r="T18" s="39"/>
    </row>
    <row r="19" spans="1:20" ht="35.25" customHeight="1" x14ac:dyDescent="0.25">
      <c r="A19" s="219"/>
      <c r="B19" s="221"/>
      <c r="C19" s="221"/>
      <c r="D19" s="223"/>
      <c r="E19" s="225"/>
      <c r="F19" s="2" t="s">
        <v>41</v>
      </c>
      <c r="G19" s="5">
        <v>874</v>
      </c>
      <c r="H19" s="5"/>
      <c r="I19" s="6"/>
      <c r="J19" s="6"/>
      <c r="K19" s="5"/>
      <c r="L19" s="76">
        <f>L23+L33</f>
        <v>15887.83</v>
      </c>
      <c r="M19" s="76">
        <f>M23+M33+M38</f>
        <v>2736.7</v>
      </c>
      <c r="N19" s="76">
        <f>N23+N33</f>
        <v>1227.2</v>
      </c>
      <c r="O19" s="76">
        <f>O22+O32</f>
        <v>3833.3</v>
      </c>
      <c r="P19" s="76">
        <f>P22+P32</f>
        <v>3833.3</v>
      </c>
      <c r="Q19" s="76">
        <f>Q22+Q32</f>
        <v>0</v>
      </c>
      <c r="S19" s="39"/>
      <c r="T19" s="39"/>
    </row>
    <row r="20" spans="1:20" ht="57" customHeight="1" x14ac:dyDescent="0.25">
      <c r="A20" s="219"/>
      <c r="B20" s="221"/>
      <c r="C20" s="221"/>
      <c r="D20" s="223"/>
      <c r="E20" s="225"/>
      <c r="F20" s="2" t="s">
        <v>191</v>
      </c>
      <c r="G20" s="5">
        <v>847</v>
      </c>
      <c r="H20" s="5"/>
      <c r="I20" s="6"/>
      <c r="J20" s="6"/>
      <c r="K20" s="5"/>
      <c r="L20" s="76">
        <v>0</v>
      </c>
      <c r="M20" s="76">
        <f>M24</f>
        <v>2606.1</v>
      </c>
      <c r="N20" s="76">
        <f>N24+N33</f>
        <v>2606.1</v>
      </c>
      <c r="O20" s="76">
        <f>O24+O33</f>
        <v>0</v>
      </c>
      <c r="P20" s="76">
        <f>P24+P33</f>
        <v>0</v>
      </c>
      <c r="Q20" s="76">
        <f>Q24+Q33</f>
        <v>0</v>
      </c>
    </row>
    <row r="21" spans="1:20" s="43" customFormat="1" ht="18.75" customHeight="1" x14ac:dyDescent="0.25">
      <c r="A21" s="226" t="s">
        <v>45</v>
      </c>
      <c r="B21" s="226" t="s">
        <v>138</v>
      </c>
      <c r="C21" s="226"/>
      <c r="D21" s="229"/>
      <c r="E21" s="232" t="s">
        <v>201</v>
      </c>
      <c r="F21" s="45" t="s">
        <v>24</v>
      </c>
      <c r="G21" s="41" t="s">
        <v>25</v>
      </c>
      <c r="H21" s="41"/>
      <c r="I21" s="42"/>
      <c r="J21" s="42"/>
      <c r="K21" s="41"/>
      <c r="L21" s="75">
        <f>L22+L24+L23</f>
        <v>81426.291489999989</v>
      </c>
      <c r="M21" s="75">
        <f>M22+M23+M24</f>
        <v>53705.799999999996</v>
      </c>
      <c r="N21" s="75">
        <f>N22+N24+N23</f>
        <v>10042.300000000001</v>
      </c>
      <c r="O21" s="75">
        <f t="shared" ref="O21:Q21" si="2">O22+O24</f>
        <v>3833.3</v>
      </c>
      <c r="P21" s="75">
        <f t="shared" si="2"/>
        <v>3833.3</v>
      </c>
      <c r="Q21" s="75">
        <f t="shared" si="2"/>
        <v>0</v>
      </c>
    </row>
    <row r="22" spans="1:20" s="43" customFormat="1" ht="58.5" customHeight="1" x14ac:dyDescent="0.25">
      <c r="A22" s="227"/>
      <c r="B22" s="227"/>
      <c r="C22" s="227"/>
      <c r="D22" s="230"/>
      <c r="E22" s="233"/>
      <c r="F22" s="45" t="s">
        <v>192</v>
      </c>
      <c r="G22" s="41">
        <v>843</v>
      </c>
      <c r="H22" s="41">
        <v>10</v>
      </c>
      <c r="I22" s="42" t="s">
        <v>11</v>
      </c>
      <c r="J22" s="42" t="s">
        <v>120</v>
      </c>
      <c r="K22" s="41"/>
      <c r="L22" s="75">
        <f>L26+L29+L30+L31</f>
        <v>72583.461489999987</v>
      </c>
      <c r="M22" s="75">
        <f>M26+M29+M30+M31</f>
        <v>49751.1</v>
      </c>
      <c r="N22" s="75">
        <f>N26+N29+N30+N31</f>
        <v>6209</v>
      </c>
      <c r="O22" s="75">
        <f t="shared" ref="O22:Q22" si="3">O26+O29+O30+O31</f>
        <v>3833.3</v>
      </c>
      <c r="P22" s="75">
        <f t="shared" si="3"/>
        <v>3833.3</v>
      </c>
      <c r="Q22" s="75">
        <f t="shared" si="3"/>
        <v>0</v>
      </c>
    </row>
    <row r="23" spans="1:20" s="43" customFormat="1" ht="41.25" customHeight="1" x14ac:dyDescent="0.25">
      <c r="A23" s="227"/>
      <c r="B23" s="227"/>
      <c r="C23" s="227"/>
      <c r="D23" s="230"/>
      <c r="E23" s="233"/>
      <c r="F23" s="45" t="s">
        <v>41</v>
      </c>
      <c r="G23" s="41">
        <v>874</v>
      </c>
      <c r="H23" s="42" t="s">
        <v>8</v>
      </c>
      <c r="I23" s="42" t="s">
        <v>10</v>
      </c>
      <c r="J23" s="42" t="s">
        <v>120</v>
      </c>
      <c r="K23" s="41"/>
      <c r="L23" s="75">
        <f>L27</f>
        <v>8842.83</v>
      </c>
      <c r="M23" s="75">
        <f>M27</f>
        <v>1348.6</v>
      </c>
      <c r="N23" s="75">
        <f>N27</f>
        <v>1227.2</v>
      </c>
      <c r="O23" s="75">
        <f t="shared" ref="N23:Q24" si="4">O27</f>
        <v>0</v>
      </c>
      <c r="P23" s="75">
        <f t="shared" si="4"/>
        <v>0</v>
      </c>
      <c r="Q23" s="75">
        <f t="shared" si="4"/>
        <v>0</v>
      </c>
    </row>
    <row r="24" spans="1:20" s="43" customFormat="1" ht="59.25" customHeight="1" x14ac:dyDescent="0.25">
      <c r="A24" s="228"/>
      <c r="B24" s="228"/>
      <c r="C24" s="228"/>
      <c r="D24" s="231"/>
      <c r="E24" s="234"/>
      <c r="F24" s="45" t="s">
        <v>191</v>
      </c>
      <c r="G24" s="41">
        <v>847</v>
      </c>
      <c r="H24" s="42" t="s">
        <v>237</v>
      </c>
      <c r="I24" s="42" t="s">
        <v>9</v>
      </c>
      <c r="J24" s="42" t="s">
        <v>120</v>
      </c>
      <c r="K24" s="41"/>
      <c r="L24" s="75">
        <f>L28</f>
        <v>0</v>
      </c>
      <c r="M24" s="75">
        <f>M28</f>
        <v>2606.1</v>
      </c>
      <c r="N24" s="75">
        <f t="shared" si="4"/>
        <v>2606.1</v>
      </c>
      <c r="O24" s="75">
        <f t="shared" si="4"/>
        <v>0</v>
      </c>
      <c r="P24" s="75">
        <f t="shared" si="4"/>
        <v>0</v>
      </c>
      <c r="Q24" s="75">
        <f t="shared" si="4"/>
        <v>0</v>
      </c>
    </row>
    <row r="25" spans="1:20" ht="18.75" customHeight="1" x14ac:dyDescent="0.25">
      <c r="A25" s="218" t="s">
        <v>45</v>
      </c>
      <c r="B25" s="218" t="s">
        <v>138</v>
      </c>
      <c r="C25" s="218" t="s">
        <v>9</v>
      </c>
      <c r="D25" s="237"/>
      <c r="E25" s="240" t="s">
        <v>48</v>
      </c>
      <c r="F25" s="2" t="s">
        <v>24</v>
      </c>
      <c r="G25" s="5" t="s">
        <v>25</v>
      </c>
      <c r="H25" s="5"/>
      <c r="I25" s="6"/>
      <c r="J25" s="6"/>
      <c r="K25" s="5"/>
      <c r="L25" s="76">
        <f>'Приложение 7'!E28</f>
        <v>70300.461889999991</v>
      </c>
      <c r="M25" s="76">
        <f>M26+M28+M27</f>
        <v>43022</v>
      </c>
      <c r="N25" s="76">
        <f>N26+N28+N27</f>
        <v>8432.3000000000011</v>
      </c>
      <c r="O25" s="76">
        <f t="shared" ref="O25:P25" si="5">O26+O28</f>
        <v>3833.3</v>
      </c>
      <c r="P25" s="76">
        <f t="shared" si="5"/>
        <v>3833.3</v>
      </c>
      <c r="Q25" s="76">
        <v>0</v>
      </c>
    </row>
    <row r="26" spans="1:20" ht="40.5" customHeight="1" x14ac:dyDescent="0.25">
      <c r="A26" s="219"/>
      <c r="B26" s="219"/>
      <c r="C26" s="219"/>
      <c r="D26" s="238"/>
      <c r="E26" s="241"/>
      <c r="F26" s="2" t="s">
        <v>192</v>
      </c>
      <c r="G26" s="5">
        <v>843</v>
      </c>
      <c r="H26" s="5">
        <v>10</v>
      </c>
      <c r="I26" s="6" t="s">
        <v>11</v>
      </c>
      <c r="J26" s="6" t="s">
        <v>123</v>
      </c>
      <c r="K26" s="5"/>
      <c r="L26" s="76">
        <f>L25-L27-L28</f>
        <v>61457.63188999999</v>
      </c>
      <c r="M26" s="76">
        <v>39067.300000000003</v>
      </c>
      <c r="N26" s="76">
        <v>4599</v>
      </c>
      <c r="O26" s="76">
        <v>3833.3</v>
      </c>
      <c r="P26" s="76">
        <v>3833.3</v>
      </c>
      <c r="Q26" s="76">
        <v>0</v>
      </c>
    </row>
    <row r="27" spans="1:20" ht="40.5" customHeight="1" x14ac:dyDescent="0.25">
      <c r="A27" s="219"/>
      <c r="B27" s="219"/>
      <c r="C27" s="219"/>
      <c r="D27" s="238"/>
      <c r="E27" s="241"/>
      <c r="F27" s="2" t="s">
        <v>41</v>
      </c>
      <c r="G27" s="5">
        <v>874</v>
      </c>
      <c r="H27" s="6" t="s">
        <v>8</v>
      </c>
      <c r="I27" s="6" t="s">
        <v>10</v>
      </c>
      <c r="J27" s="6" t="s">
        <v>123</v>
      </c>
      <c r="K27" s="5"/>
      <c r="L27" s="76">
        <f>'Приложение 7'!E42</f>
        <v>8842.83</v>
      </c>
      <c r="M27" s="76">
        <v>1348.6</v>
      </c>
      <c r="N27" s="76">
        <v>1227.2</v>
      </c>
      <c r="O27" s="76">
        <v>0</v>
      </c>
      <c r="P27" s="76">
        <v>0</v>
      </c>
      <c r="Q27" s="76">
        <v>0</v>
      </c>
    </row>
    <row r="28" spans="1:20" ht="51.75" customHeight="1" x14ac:dyDescent="0.25">
      <c r="A28" s="236"/>
      <c r="B28" s="236"/>
      <c r="C28" s="236"/>
      <c r="D28" s="239"/>
      <c r="E28" s="242"/>
      <c r="F28" s="2" t="s">
        <v>51</v>
      </c>
      <c r="G28" s="5">
        <v>847</v>
      </c>
      <c r="H28" s="6" t="s">
        <v>237</v>
      </c>
      <c r="I28" s="6" t="s">
        <v>9</v>
      </c>
      <c r="J28" s="6" t="s">
        <v>123</v>
      </c>
      <c r="K28" s="5"/>
      <c r="L28" s="76">
        <v>0</v>
      </c>
      <c r="M28" s="76">
        <v>2606.1</v>
      </c>
      <c r="N28" s="76">
        <v>2606.1</v>
      </c>
      <c r="O28" s="76">
        <v>0</v>
      </c>
      <c r="P28" s="76">
        <v>0</v>
      </c>
      <c r="Q28" s="76">
        <v>0</v>
      </c>
    </row>
    <row r="29" spans="1:20" ht="56.25" customHeight="1" x14ac:dyDescent="0.25">
      <c r="A29" s="37" t="s">
        <v>45</v>
      </c>
      <c r="B29" s="37" t="s">
        <v>138</v>
      </c>
      <c r="C29" s="37" t="s">
        <v>10</v>
      </c>
      <c r="D29" s="6"/>
      <c r="E29" s="11" t="s">
        <v>56</v>
      </c>
      <c r="F29" s="2" t="s">
        <v>195</v>
      </c>
      <c r="G29" s="5">
        <v>843</v>
      </c>
      <c r="H29" s="5">
        <v>10</v>
      </c>
      <c r="I29" s="6" t="s">
        <v>11</v>
      </c>
      <c r="J29" s="6" t="s">
        <v>124</v>
      </c>
      <c r="K29" s="5"/>
      <c r="L29" s="77">
        <f>'Приложение 7'!E94</f>
        <v>5801.4800000000005</v>
      </c>
      <c r="M29" s="77">
        <v>7390.1</v>
      </c>
      <c r="N29" s="77">
        <v>1500</v>
      </c>
      <c r="O29" s="77">
        <v>0</v>
      </c>
      <c r="P29" s="77">
        <v>0</v>
      </c>
      <c r="Q29" s="77">
        <v>0</v>
      </c>
    </row>
    <row r="30" spans="1:20" ht="44.25" customHeight="1" x14ac:dyDescent="0.25">
      <c r="A30" s="37" t="s">
        <v>45</v>
      </c>
      <c r="B30" s="37" t="s">
        <v>138</v>
      </c>
      <c r="C30" s="37" t="s">
        <v>11</v>
      </c>
      <c r="D30" s="60"/>
      <c r="E30" s="9" t="s">
        <v>64</v>
      </c>
      <c r="F30" s="2" t="s">
        <v>195</v>
      </c>
      <c r="G30" s="5">
        <v>843</v>
      </c>
      <c r="H30" s="5">
        <v>10</v>
      </c>
      <c r="I30" s="6" t="s">
        <v>11</v>
      </c>
      <c r="J30" s="6" t="s">
        <v>125</v>
      </c>
      <c r="K30" s="60"/>
      <c r="L30" s="78">
        <f>'Приложение 7'!E117</f>
        <v>1937.2496000000001</v>
      </c>
      <c r="M30" s="78">
        <v>1178</v>
      </c>
      <c r="N30" s="76">
        <v>110</v>
      </c>
      <c r="O30" s="76">
        <v>0</v>
      </c>
      <c r="P30" s="76">
        <v>0</v>
      </c>
      <c r="Q30" s="76">
        <v>0</v>
      </c>
    </row>
    <row r="31" spans="1:20" ht="69" customHeight="1" x14ac:dyDescent="0.25">
      <c r="A31" s="37" t="s">
        <v>45</v>
      </c>
      <c r="B31" s="37" t="s">
        <v>138</v>
      </c>
      <c r="C31" s="37" t="s">
        <v>12</v>
      </c>
      <c r="D31" s="60"/>
      <c r="E31" s="33" t="s">
        <v>67</v>
      </c>
      <c r="F31" s="2" t="s">
        <v>195</v>
      </c>
      <c r="G31" s="5">
        <v>843</v>
      </c>
      <c r="H31" s="5">
        <v>10</v>
      </c>
      <c r="I31" s="6" t="s">
        <v>11</v>
      </c>
      <c r="J31" s="6" t="s">
        <v>126</v>
      </c>
      <c r="K31" s="60"/>
      <c r="L31" s="78">
        <f>'Приложение 7'!E135</f>
        <v>3387.1</v>
      </c>
      <c r="M31" s="78">
        <v>2115.6999999999998</v>
      </c>
      <c r="N31" s="76">
        <v>0</v>
      </c>
      <c r="O31" s="76">
        <v>0</v>
      </c>
      <c r="P31" s="76">
        <v>0</v>
      </c>
      <c r="Q31" s="76">
        <v>0</v>
      </c>
    </row>
    <row r="32" spans="1:20" s="43" customFormat="1" ht="21" customHeight="1" x14ac:dyDescent="0.25">
      <c r="A32" s="226" t="s">
        <v>45</v>
      </c>
      <c r="B32" s="226" t="s">
        <v>139</v>
      </c>
      <c r="C32" s="226"/>
      <c r="D32" s="249"/>
      <c r="E32" s="246" t="s">
        <v>143</v>
      </c>
      <c r="F32" s="45" t="s">
        <v>24</v>
      </c>
      <c r="G32" s="41"/>
      <c r="H32" s="7"/>
      <c r="I32" s="44"/>
      <c r="J32" s="44"/>
      <c r="K32" s="7"/>
      <c r="L32" s="79">
        <f>L33+L34</f>
        <v>7345</v>
      </c>
      <c r="M32" s="79">
        <f>M33+M34</f>
        <v>5138.1000000000004</v>
      </c>
      <c r="N32" s="79">
        <f>N33+N34</f>
        <v>1200</v>
      </c>
      <c r="O32" s="79">
        <f t="shared" ref="O32:Q32" si="6">O33+O34</f>
        <v>0</v>
      </c>
      <c r="P32" s="79">
        <f t="shared" si="6"/>
        <v>0</v>
      </c>
      <c r="Q32" s="79">
        <f t="shared" si="6"/>
        <v>0</v>
      </c>
    </row>
    <row r="33" spans="1:17" s="43" customFormat="1" ht="33" customHeight="1" x14ac:dyDescent="0.25">
      <c r="A33" s="227"/>
      <c r="B33" s="227"/>
      <c r="C33" s="227"/>
      <c r="D33" s="250"/>
      <c r="E33" s="247"/>
      <c r="F33" s="80" t="s">
        <v>77</v>
      </c>
      <c r="G33" s="41">
        <v>874</v>
      </c>
      <c r="H33" s="42" t="s">
        <v>8</v>
      </c>
      <c r="I33" s="42" t="s">
        <v>12</v>
      </c>
      <c r="J33" s="42" t="s">
        <v>121</v>
      </c>
      <c r="K33" s="7"/>
      <c r="L33" s="79">
        <f>L35</f>
        <v>7045</v>
      </c>
      <c r="M33" s="79">
        <f>M35</f>
        <v>888.1</v>
      </c>
      <c r="N33" s="79">
        <f t="shared" ref="N33:Q33" si="7">N35</f>
        <v>0</v>
      </c>
      <c r="O33" s="79">
        <f t="shared" si="7"/>
        <v>0</v>
      </c>
      <c r="P33" s="79">
        <f t="shared" si="7"/>
        <v>0</v>
      </c>
      <c r="Q33" s="79">
        <f t="shared" si="7"/>
        <v>0</v>
      </c>
    </row>
    <row r="34" spans="1:17" s="43" customFormat="1" ht="55.5" customHeight="1" x14ac:dyDescent="0.25">
      <c r="A34" s="228"/>
      <c r="B34" s="228"/>
      <c r="C34" s="228"/>
      <c r="D34" s="251"/>
      <c r="E34" s="248"/>
      <c r="F34" s="45" t="s">
        <v>195</v>
      </c>
      <c r="G34" s="41">
        <v>843</v>
      </c>
      <c r="H34" s="41">
        <v>10</v>
      </c>
      <c r="I34" s="42" t="s">
        <v>11</v>
      </c>
      <c r="J34" s="42" t="s">
        <v>121</v>
      </c>
      <c r="K34" s="7"/>
      <c r="L34" s="79">
        <f>L36</f>
        <v>300</v>
      </c>
      <c r="M34" s="79">
        <f>M36</f>
        <v>4250</v>
      </c>
      <c r="N34" s="79">
        <f t="shared" ref="N34:Q34" si="8">N36</f>
        <v>1200</v>
      </c>
      <c r="O34" s="79">
        <f t="shared" si="8"/>
        <v>0</v>
      </c>
      <c r="P34" s="79">
        <f t="shared" si="8"/>
        <v>0</v>
      </c>
      <c r="Q34" s="79">
        <f t="shared" si="8"/>
        <v>0</v>
      </c>
    </row>
    <row r="35" spans="1:17" ht="91.5" customHeight="1" x14ac:dyDescent="0.25">
      <c r="A35" s="37" t="s">
        <v>45</v>
      </c>
      <c r="B35" s="37" t="s">
        <v>139</v>
      </c>
      <c r="C35" s="37" t="s">
        <v>9</v>
      </c>
      <c r="D35" s="60"/>
      <c r="E35" s="2" t="s">
        <v>135</v>
      </c>
      <c r="F35" s="81" t="s">
        <v>77</v>
      </c>
      <c r="G35" s="5">
        <v>874</v>
      </c>
      <c r="H35" s="42" t="s">
        <v>8</v>
      </c>
      <c r="I35" s="42" t="s">
        <v>12</v>
      </c>
      <c r="J35" s="42" t="s">
        <v>148</v>
      </c>
      <c r="K35" s="60"/>
      <c r="L35" s="78">
        <f>'Приложение 7'!E159</f>
        <v>7045</v>
      </c>
      <c r="M35" s="78">
        <v>888.1</v>
      </c>
      <c r="N35" s="76">
        <v>0</v>
      </c>
      <c r="O35" s="76">
        <v>0</v>
      </c>
      <c r="P35" s="76">
        <v>0</v>
      </c>
      <c r="Q35" s="76">
        <v>0</v>
      </c>
    </row>
    <row r="36" spans="1:17" ht="63.75" x14ac:dyDescent="0.25">
      <c r="A36" s="40" t="s">
        <v>45</v>
      </c>
      <c r="B36" s="63" t="s">
        <v>139</v>
      </c>
      <c r="C36" s="63" t="s">
        <v>10</v>
      </c>
      <c r="D36" s="36"/>
      <c r="E36" s="36" t="s">
        <v>136</v>
      </c>
      <c r="F36" s="2" t="s">
        <v>196</v>
      </c>
      <c r="G36" s="5">
        <v>843</v>
      </c>
      <c r="H36" s="41">
        <v>10</v>
      </c>
      <c r="I36" s="42" t="s">
        <v>11</v>
      </c>
      <c r="J36" s="42" t="s">
        <v>122</v>
      </c>
      <c r="K36" s="5"/>
      <c r="L36" s="77">
        <f>'Приложение 7'!E166</f>
        <v>300</v>
      </c>
      <c r="M36" s="77">
        <f>'Приложение 7'!F166</f>
        <v>4250</v>
      </c>
      <c r="N36" s="77">
        <v>1200</v>
      </c>
      <c r="O36" s="76">
        <v>0</v>
      </c>
      <c r="P36" s="76">
        <v>0</v>
      </c>
      <c r="Q36" s="76">
        <v>0</v>
      </c>
    </row>
    <row r="37" spans="1:17" ht="15" x14ac:dyDescent="0.25">
      <c r="A37" s="226" t="s">
        <v>45</v>
      </c>
      <c r="B37" s="226" t="s">
        <v>242</v>
      </c>
      <c r="C37" s="226"/>
      <c r="D37" s="249"/>
      <c r="E37" s="246" t="s">
        <v>238</v>
      </c>
      <c r="F37" s="45" t="s">
        <v>24</v>
      </c>
      <c r="G37" s="41"/>
      <c r="H37" s="7"/>
      <c r="I37" s="44"/>
      <c r="J37" s="44"/>
      <c r="K37" s="7"/>
      <c r="L37" s="79">
        <f>L38+L39</f>
        <v>0</v>
      </c>
      <c r="M37" s="79">
        <f>M38+M39</f>
        <v>900</v>
      </c>
      <c r="N37" s="79">
        <f>N38+N39</f>
        <v>0</v>
      </c>
      <c r="O37" s="79">
        <f t="shared" ref="O37:Q37" si="9">O38+O39</f>
        <v>0</v>
      </c>
      <c r="P37" s="79">
        <f t="shared" si="9"/>
        <v>0</v>
      </c>
      <c r="Q37" s="79">
        <f t="shared" si="9"/>
        <v>0</v>
      </c>
    </row>
    <row r="38" spans="1:17" ht="38.25" x14ac:dyDescent="0.25">
      <c r="A38" s="227"/>
      <c r="B38" s="227"/>
      <c r="C38" s="227"/>
      <c r="D38" s="250"/>
      <c r="E38" s="247"/>
      <c r="F38" s="80" t="s">
        <v>77</v>
      </c>
      <c r="G38" s="41">
        <v>874</v>
      </c>
      <c r="H38" s="42" t="s">
        <v>8</v>
      </c>
      <c r="I38" s="42" t="s">
        <v>12</v>
      </c>
      <c r="J38" s="42" t="s">
        <v>246</v>
      </c>
      <c r="K38" s="7"/>
      <c r="L38" s="79">
        <f>L40</f>
        <v>0</v>
      </c>
      <c r="M38" s="79">
        <f>M42</f>
        <v>500</v>
      </c>
      <c r="N38" s="79">
        <f t="shared" ref="N38:Q38" si="10">N40</f>
        <v>0</v>
      </c>
      <c r="O38" s="79">
        <f t="shared" si="10"/>
        <v>0</v>
      </c>
      <c r="P38" s="79">
        <f t="shared" si="10"/>
        <v>0</v>
      </c>
      <c r="Q38" s="79">
        <f t="shared" si="10"/>
        <v>0</v>
      </c>
    </row>
    <row r="39" spans="1:17" ht="38.25" x14ac:dyDescent="0.25">
      <c r="A39" s="228"/>
      <c r="B39" s="228"/>
      <c r="C39" s="228"/>
      <c r="D39" s="251"/>
      <c r="E39" s="248"/>
      <c r="F39" s="45" t="s">
        <v>195</v>
      </c>
      <c r="G39" s="41">
        <v>843</v>
      </c>
      <c r="H39" s="41">
        <v>10</v>
      </c>
      <c r="I39" s="42" t="s">
        <v>11</v>
      </c>
      <c r="J39" s="42" t="s">
        <v>246</v>
      </c>
      <c r="K39" s="7"/>
      <c r="L39" s="79">
        <v>0</v>
      </c>
      <c r="M39" s="79">
        <f>M41</f>
        <v>400</v>
      </c>
      <c r="N39" s="79">
        <f t="shared" ref="N39:Q39" si="11">N41</f>
        <v>0</v>
      </c>
      <c r="O39" s="79">
        <f t="shared" si="11"/>
        <v>0</v>
      </c>
      <c r="P39" s="79">
        <f t="shared" si="11"/>
        <v>0</v>
      </c>
      <c r="Q39" s="79">
        <f t="shared" si="11"/>
        <v>0</v>
      </c>
    </row>
    <row r="40" spans="1:17" ht="63.75" x14ac:dyDescent="0.25">
      <c r="A40" s="37" t="s">
        <v>45</v>
      </c>
      <c r="B40" s="37" t="s">
        <v>242</v>
      </c>
      <c r="C40" s="37" t="s">
        <v>9</v>
      </c>
      <c r="D40" s="60"/>
      <c r="E40" s="2" t="s">
        <v>239</v>
      </c>
      <c r="F40" s="2" t="s">
        <v>196</v>
      </c>
      <c r="G40" s="5">
        <v>874</v>
      </c>
      <c r="H40" s="42" t="s">
        <v>8</v>
      </c>
      <c r="I40" s="42" t="s">
        <v>12</v>
      </c>
      <c r="J40" s="42" t="s">
        <v>245</v>
      </c>
      <c r="K40" s="60"/>
      <c r="L40" s="78">
        <f>'Приложение 7'!E164</f>
        <v>0</v>
      </c>
      <c r="M40" s="78">
        <f>'Приложение 7'!F164</f>
        <v>0</v>
      </c>
      <c r="N40" s="76">
        <v>0</v>
      </c>
      <c r="O40" s="76">
        <v>0</v>
      </c>
      <c r="P40" s="76">
        <v>0</v>
      </c>
      <c r="Q40" s="76">
        <v>0</v>
      </c>
    </row>
    <row r="41" spans="1:17" ht="44.25" customHeight="1" x14ac:dyDescent="0.25">
      <c r="A41" s="253" t="s">
        <v>45</v>
      </c>
      <c r="B41" s="253" t="s">
        <v>242</v>
      </c>
      <c r="C41" s="253" t="s">
        <v>10</v>
      </c>
      <c r="D41" s="254"/>
      <c r="E41" s="252" t="s">
        <v>240</v>
      </c>
      <c r="F41" s="2" t="s">
        <v>196</v>
      </c>
      <c r="G41" s="5">
        <v>843</v>
      </c>
      <c r="H41" s="41">
        <v>10</v>
      </c>
      <c r="I41" s="42" t="s">
        <v>11</v>
      </c>
      <c r="J41" s="42" t="s">
        <v>243</v>
      </c>
      <c r="K41" s="5"/>
      <c r="L41" s="77">
        <v>0</v>
      </c>
      <c r="M41" s="77">
        <f>'Приложение 7'!F239</f>
        <v>400</v>
      </c>
      <c r="N41" s="77">
        <v>0</v>
      </c>
      <c r="O41" s="76">
        <v>0</v>
      </c>
      <c r="P41" s="76">
        <v>0</v>
      </c>
      <c r="Q41" s="76">
        <v>0</v>
      </c>
    </row>
    <row r="42" spans="1:17" ht="38.25" x14ac:dyDescent="0.25">
      <c r="A42" s="253"/>
      <c r="B42" s="253"/>
      <c r="C42" s="253"/>
      <c r="D42" s="254"/>
      <c r="E42" s="252"/>
      <c r="F42" s="81" t="s">
        <v>77</v>
      </c>
      <c r="G42" s="5">
        <v>874</v>
      </c>
      <c r="H42" s="42" t="s">
        <v>8</v>
      </c>
      <c r="I42" s="42" t="s">
        <v>12</v>
      </c>
      <c r="J42" s="42" t="s">
        <v>243</v>
      </c>
      <c r="K42" s="134"/>
      <c r="L42" s="77">
        <v>0</v>
      </c>
      <c r="M42" s="77">
        <f>'Приложение 7'!F240</f>
        <v>500</v>
      </c>
      <c r="N42" s="77">
        <v>0</v>
      </c>
      <c r="O42" s="76">
        <v>0</v>
      </c>
      <c r="P42" s="76">
        <v>0</v>
      </c>
      <c r="Q42" s="76">
        <v>0</v>
      </c>
    </row>
    <row r="43" spans="1:17" ht="38.25" x14ac:dyDescent="0.25">
      <c r="A43" s="135" t="s">
        <v>45</v>
      </c>
      <c r="B43" s="37" t="s">
        <v>242</v>
      </c>
      <c r="C43" s="37" t="s">
        <v>11</v>
      </c>
      <c r="D43" s="9"/>
      <c r="E43" s="9" t="s">
        <v>241</v>
      </c>
      <c r="F43" s="81" t="s">
        <v>77</v>
      </c>
      <c r="G43" s="5">
        <v>874</v>
      </c>
      <c r="H43" s="42" t="s">
        <v>8</v>
      </c>
      <c r="I43" s="42" t="s">
        <v>12</v>
      </c>
      <c r="J43" s="42" t="s">
        <v>244</v>
      </c>
      <c r="K43" s="134"/>
      <c r="L43" s="77">
        <v>0</v>
      </c>
      <c r="M43" s="77">
        <v>0</v>
      </c>
      <c r="N43" s="77">
        <v>0</v>
      </c>
      <c r="O43" s="76">
        <v>0</v>
      </c>
      <c r="P43" s="76">
        <v>0</v>
      </c>
      <c r="Q43" s="76">
        <v>0</v>
      </c>
    </row>
    <row r="44" spans="1:17" ht="15" customHeight="1" x14ac:dyDescent="0.25">
      <c r="A44" s="243" t="s">
        <v>34</v>
      </c>
      <c r="B44" s="244"/>
      <c r="C44" s="244"/>
      <c r="D44" s="244"/>
      <c r="E44" s="244"/>
      <c r="F44" s="244"/>
      <c r="G44" s="244"/>
      <c r="H44" s="244"/>
      <c r="I44" s="244"/>
      <c r="J44" s="244"/>
      <c r="K44" s="245"/>
      <c r="L44" s="76"/>
      <c r="M44" s="76"/>
      <c r="N44" s="76"/>
      <c r="O44" s="76"/>
      <c r="P44" s="76"/>
      <c r="Q44" s="76"/>
    </row>
    <row r="45" spans="1:17" ht="15" x14ac:dyDescent="0.25">
      <c r="A45" s="18"/>
      <c r="B45" s="18"/>
      <c r="C45" s="18"/>
      <c r="D45" s="18"/>
      <c r="E45" s="18"/>
      <c r="F45" s="18"/>
      <c r="G45" s="18"/>
      <c r="H45" s="18"/>
      <c r="I45" s="18"/>
      <c r="J45" s="18"/>
      <c r="K45" s="18"/>
      <c r="L45" s="82"/>
      <c r="M45" s="82"/>
      <c r="N45" s="82"/>
      <c r="O45" s="82"/>
      <c r="P45" s="82"/>
      <c r="Q45" s="82"/>
    </row>
    <row r="46" spans="1:17" ht="18.75" x14ac:dyDescent="0.25">
      <c r="A46" s="235" t="s">
        <v>235</v>
      </c>
      <c r="B46" s="235"/>
      <c r="C46" s="235"/>
      <c r="D46" s="235"/>
      <c r="E46" s="235"/>
      <c r="F46" s="235"/>
      <c r="G46" s="235"/>
      <c r="H46" s="235"/>
      <c r="I46" s="235"/>
      <c r="J46" s="235"/>
      <c r="K46" s="235"/>
      <c r="L46" s="235"/>
      <c r="M46" s="235"/>
      <c r="N46" s="235"/>
      <c r="O46" s="235"/>
      <c r="P46" s="235"/>
      <c r="Q46" s="235"/>
    </row>
  </sheetData>
  <mergeCells count="47">
    <mergeCell ref="E37:E39"/>
    <mergeCell ref="E41:E42"/>
    <mergeCell ref="A41:A42"/>
    <mergeCell ref="B41:B42"/>
    <mergeCell ref="C41:C42"/>
    <mergeCell ref="D41:D42"/>
    <mergeCell ref="A46:Q46"/>
    <mergeCell ref="A25:A28"/>
    <mergeCell ref="B25:B28"/>
    <mergeCell ref="D25:D28"/>
    <mergeCell ref="C25:C28"/>
    <mergeCell ref="E25:E28"/>
    <mergeCell ref="A44:K44"/>
    <mergeCell ref="E32:E34"/>
    <mergeCell ref="A32:A34"/>
    <mergeCell ref="B32:B34"/>
    <mergeCell ref="C32:C34"/>
    <mergeCell ref="D32:D34"/>
    <mergeCell ref="A37:A39"/>
    <mergeCell ref="B37:B39"/>
    <mergeCell ref="C37:C39"/>
    <mergeCell ref="D37:D39"/>
    <mergeCell ref="A21:A24"/>
    <mergeCell ref="B21:B24"/>
    <mergeCell ref="C21:C24"/>
    <mergeCell ref="D21:D24"/>
    <mergeCell ref="E21:E24"/>
    <mergeCell ref="A17:A20"/>
    <mergeCell ref="B17:B20"/>
    <mergeCell ref="C17:C20"/>
    <mergeCell ref="D17:D20"/>
    <mergeCell ref="E17:E20"/>
    <mergeCell ref="F13:Q13"/>
    <mergeCell ref="A15:D15"/>
    <mergeCell ref="E15:E16"/>
    <mergeCell ref="F15:F16"/>
    <mergeCell ref="G15:K15"/>
    <mergeCell ref="L15:Q15"/>
    <mergeCell ref="M1:Q1"/>
    <mergeCell ref="M2:Q2"/>
    <mergeCell ref="M4:Q4"/>
    <mergeCell ref="A12:E12"/>
    <mergeCell ref="F12:Q12"/>
    <mergeCell ref="A8:Q8"/>
    <mergeCell ref="F10:Q10"/>
    <mergeCell ref="F11:Q11"/>
    <mergeCell ref="M5:Q5"/>
  </mergeCells>
  <pageMargins left="0.70866141732283472" right="0.70866141732283472" top="0.74803149606299213" bottom="0.74803149606299213" header="0.31496062992125984" footer="0.31496062992125984"/>
  <pageSetup paperSize="9" scale="59" fitToHeight="4" orientation="landscape" r:id="rId1"/>
  <headerFooter differentFirst="1">
    <oddHeader>&amp;C&amp;P</oddHeader>
  </headerFooter>
  <rowBreaks count="1" manualBreakCount="1">
    <brk id="27"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L204"/>
  <sheetViews>
    <sheetView tabSelected="1" view="pageBreakPreview" zoomScale="90" zoomScaleNormal="90" zoomScaleSheetLayoutView="90" zoomScalePageLayoutView="90" workbookViewId="0">
      <selection activeCell="D52" sqref="D52"/>
    </sheetView>
  </sheetViews>
  <sheetFormatPr defaultRowHeight="15" x14ac:dyDescent="0.25"/>
  <cols>
    <col min="1" max="1" width="6.28515625" style="19" customWidth="1"/>
    <col min="2" max="2" width="7" style="19" customWidth="1"/>
    <col min="3" max="3" width="37.42578125" style="20" customWidth="1"/>
    <col min="4" max="4" width="43" style="20" customWidth="1"/>
    <col min="5" max="5" width="13.5703125" style="35" customWidth="1"/>
    <col min="6" max="9" width="12" style="67" bestFit="1" customWidth="1"/>
    <col min="10" max="10" width="12" style="67" customWidth="1"/>
    <col min="11" max="16384" width="9.140625" style="20"/>
  </cols>
  <sheetData>
    <row r="1" spans="1:10" ht="18.75" x14ac:dyDescent="0.3">
      <c r="E1" s="107"/>
      <c r="F1" s="204" t="s">
        <v>208</v>
      </c>
      <c r="G1" s="204"/>
      <c r="H1" s="204"/>
      <c r="I1" s="204"/>
      <c r="J1" s="204"/>
    </row>
    <row r="2" spans="1:10" ht="54.75" customHeight="1" x14ac:dyDescent="0.3">
      <c r="E2" s="108"/>
      <c r="F2" s="205" t="s">
        <v>327</v>
      </c>
      <c r="G2" s="205"/>
      <c r="H2" s="205"/>
      <c r="I2" s="205"/>
      <c r="J2" s="205"/>
    </row>
    <row r="4" spans="1:10" ht="18.75" x14ac:dyDescent="0.3">
      <c r="A4" s="49"/>
      <c r="B4" s="49"/>
      <c r="C4" s="48"/>
      <c r="D4" s="48"/>
      <c r="E4" s="56"/>
      <c r="F4" s="84"/>
      <c r="G4" s="84"/>
      <c r="H4" s="84" t="s">
        <v>209</v>
      </c>
      <c r="I4" s="85"/>
      <c r="J4" s="86"/>
    </row>
    <row r="5" spans="1:10" ht="14.25" customHeight="1" x14ac:dyDescent="0.3">
      <c r="A5" s="49"/>
      <c r="B5" s="49"/>
      <c r="C5" s="21"/>
      <c r="D5" s="48"/>
      <c r="E5" s="56"/>
      <c r="F5" s="52"/>
      <c r="G5" s="84"/>
      <c r="H5" s="52" t="s">
        <v>172</v>
      </c>
      <c r="I5" s="87"/>
      <c r="J5" s="87"/>
    </row>
    <row r="6" spans="1:10" ht="15.75" customHeight="1" x14ac:dyDescent="0.3">
      <c r="A6" s="49"/>
      <c r="B6" s="49"/>
      <c r="C6" s="21"/>
      <c r="D6" s="48"/>
      <c r="E6" s="56"/>
      <c r="F6" s="52"/>
      <c r="G6" s="84"/>
      <c r="H6" s="52" t="s">
        <v>156</v>
      </c>
      <c r="I6" s="88"/>
      <c r="J6" s="88"/>
    </row>
    <row r="7" spans="1:10" ht="18.75" x14ac:dyDescent="0.3">
      <c r="A7" s="49"/>
      <c r="B7" s="49"/>
      <c r="C7" s="48"/>
      <c r="D7" s="48"/>
      <c r="E7" s="56"/>
      <c r="F7" s="66"/>
      <c r="G7" s="66"/>
      <c r="H7" s="66"/>
      <c r="I7" s="66"/>
      <c r="J7" s="66"/>
    </row>
    <row r="8" spans="1:10" ht="17.25" customHeight="1" x14ac:dyDescent="0.25">
      <c r="A8" s="259" t="s">
        <v>42</v>
      </c>
      <c r="B8" s="259"/>
      <c r="C8" s="259"/>
      <c r="D8" s="259"/>
      <c r="E8" s="259"/>
      <c r="F8" s="259"/>
      <c r="G8" s="259"/>
      <c r="H8" s="259"/>
      <c r="I8" s="259"/>
      <c r="J8" s="259"/>
    </row>
    <row r="9" spans="1:10" ht="16.5" customHeight="1" x14ac:dyDescent="0.25">
      <c r="A9" s="22"/>
      <c r="B9" s="22"/>
      <c r="C9" s="23"/>
      <c r="D9" s="23"/>
    </row>
    <row r="10" spans="1:10" ht="19.5" x14ac:dyDescent="0.35">
      <c r="A10" s="206" t="s">
        <v>0</v>
      </c>
      <c r="B10" s="206"/>
      <c r="C10" s="257"/>
      <c r="D10" s="258" t="s">
        <v>127</v>
      </c>
      <c r="E10" s="258"/>
    </row>
    <row r="11" spans="1:10" ht="18.75" x14ac:dyDescent="0.3">
      <c r="A11" s="261"/>
      <c r="B11" s="262"/>
      <c r="C11" s="262"/>
      <c r="D11" s="46" t="s">
        <v>128</v>
      </c>
    </row>
    <row r="12" spans="1:10" ht="18.75" x14ac:dyDescent="0.3">
      <c r="A12" s="206" t="s">
        <v>2</v>
      </c>
      <c r="B12" s="206"/>
      <c r="C12" s="257" t="s">
        <v>26</v>
      </c>
      <c r="D12" s="1" t="s">
        <v>197</v>
      </c>
      <c r="E12" s="57"/>
    </row>
    <row r="13" spans="1:10" x14ac:dyDescent="0.25">
      <c r="A13" s="24"/>
      <c r="B13" s="24"/>
      <c r="C13" s="46"/>
      <c r="D13" s="46" t="s">
        <v>3</v>
      </c>
    </row>
    <row r="14" spans="1:10" x14ac:dyDescent="0.25">
      <c r="A14" s="14"/>
      <c r="B14" s="14"/>
      <c r="C14" s="8"/>
      <c r="D14" s="8"/>
    </row>
    <row r="15" spans="1:10" s="8" customFormat="1" ht="50.25" customHeight="1" x14ac:dyDescent="0.25">
      <c r="A15" s="263" t="s">
        <v>4</v>
      </c>
      <c r="B15" s="264"/>
      <c r="C15" s="265" t="s">
        <v>27</v>
      </c>
      <c r="D15" s="265" t="s">
        <v>28</v>
      </c>
      <c r="E15" s="260" t="s">
        <v>133</v>
      </c>
      <c r="F15" s="260"/>
      <c r="G15" s="260"/>
      <c r="H15" s="260"/>
      <c r="I15" s="260"/>
      <c r="J15" s="260"/>
    </row>
    <row r="16" spans="1:10" s="8" customFormat="1" ht="24" customHeight="1" x14ac:dyDescent="0.25">
      <c r="A16" s="25" t="s">
        <v>6</v>
      </c>
      <c r="B16" s="26" t="s">
        <v>7</v>
      </c>
      <c r="C16" s="210" t="s">
        <v>16</v>
      </c>
      <c r="D16" s="266"/>
      <c r="E16" s="58" t="s">
        <v>35</v>
      </c>
      <c r="F16" s="58" t="s">
        <v>36</v>
      </c>
      <c r="G16" s="58" t="s">
        <v>37</v>
      </c>
      <c r="H16" s="58" t="s">
        <v>38</v>
      </c>
      <c r="I16" s="65" t="s">
        <v>46</v>
      </c>
      <c r="J16" s="65" t="s">
        <v>47</v>
      </c>
    </row>
    <row r="17" spans="1:12" s="8" customFormat="1" x14ac:dyDescent="0.25">
      <c r="A17" s="267" t="s">
        <v>45</v>
      </c>
      <c r="B17" s="267"/>
      <c r="C17" s="269" t="s">
        <v>144</v>
      </c>
      <c r="D17" s="12" t="s">
        <v>24</v>
      </c>
      <c r="E17" s="101">
        <f>'Приложение 7'!E13</f>
        <v>88771.28693300001</v>
      </c>
      <c r="F17" s="101">
        <f>'Приложение 7'!F13</f>
        <v>78743.999999999985</v>
      </c>
      <c r="G17" s="68">
        <f>'Приложение 7'!G13</f>
        <v>20376.2</v>
      </c>
      <c r="H17" s="68">
        <f t="shared" ref="H17:J17" si="0">H18+H22+H24+H25+H23</f>
        <v>3833.3</v>
      </c>
      <c r="I17" s="68">
        <f t="shared" si="0"/>
        <v>3833.3</v>
      </c>
      <c r="J17" s="68">
        <f t="shared" si="0"/>
        <v>0</v>
      </c>
      <c r="L17" s="35"/>
    </row>
    <row r="18" spans="1:12" s="32" customFormat="1" ht="17.25" customHeight="1" x14ac:dyDescent="0.25">
      <c r="A18" s="268"/>
      <c r="B18" s="268"/>
      <c r="C18" s="270"/>
      <c r="D18" s="12" t="s">
        <v>43</v>
      </c>
      <c r="E18" s="100">
        <f>'Приложение 7'!E13</f>
        <v>88771.28693300001</v>
      </c>
      <c r="F18" s="100">
        <f>'Приложение 7'!F13</f>
        <v>78743.999999999985</v>
      </c>
      <c r="G18" s="69">
        <f>'Приложение 7'!G13</f>
        <v>20376.2</v>
      </c>
      <c r="H18" s="69">
        <f t="shared" ref="H18:J18" si="1">H27+H36</f>
        <v>3833.3</v>
      </c>
      <c r="I18" s="69">
        <f t="shared" si="1"/>
        <v>3833.3</v>
      </c>
      <c r="J18" s="69">
        <f t="shared" si="1"/>
        <v>0</v>
      </c>
    </row>
    <row r="19" spans="1:12" s="8" customFormat="1" x14ac:dyDescent="0.25">
      <c r="A19" s="268"/>
      <c r="B19" s="268"/>
      <c r="C19" s="270"/>
      <c r="D19" s="12" t="s">
        <v>44</v>
      </c>
      <c r="E19" s="101">
        <f>'Приложение 7'!E14</f>
        <v>22221.411580000004</v>
      </c>
      <c r="F19" s="101">
        <f>'Приложение 7'!F14</f>
        <v>19000.199999999997</v>
      </c>
      <c r="G19" s="68">
        <f>'Приложение 7'!G14</f>
        <v>9134.2000000000007</v>
      </c>
      <c r="H19" s="68">
        <v>0</v>
      </c>
      <c r="I19" s="68">
        <v>0</v>
      </c>
      <c r="J19" s="68">
        <v>0</v>
      </c>
    </row>
    <row r="20" spans="1:12" s="8" customFormat="1" x14ac:dyDescent="0.25">
      <c r="A20" s="268"/>
      <c r="B20" s="268"/>
      <c r="C20" s="270"/>
      <c r="D20" s="12" t="s">
        <v>29</v>
      </c>
      <c r="E20" s="101">
        <v>0</v>
      </c>
      <c r="F20" s="101">
        <v>0</v>
      </c>
      <c r="G20" s="68">
        <v>0</v>
      </c>
      <c r="H20" s="68">
        <v>0</v>
      </c>
      <c r="I20" s="68">
        <v>0</v>
      </c>
      <c r="J20" s="68">
        <v>0</v>
      </c>
    </row>
    <row r="21" spans="1:12" s="8" customFormat="1" ht="30" x14ac:dyDescent="0.25">
      <c r="A21" s="268"/>
      <c r="B21" s="268"/>
      <c r="C21" s="270"/>
      <c r="D21" s="12" t="s">
        <v>199</v>
      </c>
      <c r="E21" s="101">
        <v>0</v>
      </c>
      <c r="F21" s="101">
        <v>0</v>
      </c>
      <c r="G21" s="68">
        <v>0</v>
      </c>
      <c r="H21" s="68">
        <v>0</v>
      </c>
      <c r="I21" s="68">
        <v>0</v>
      </c>
      <c r="J21" s="68">
        <v>0</v>
      </c>
    </row>
    <row r="22" spans="1:12" s="8" customFormat="1" ht="30" x14ac:dyDescent="0.25">
      <c r="A22" s="268"/>
      <c r="B22" s="268"/>
      <c r="C22" s="270"/>
      <c r="D22" s="12" t="s">
        <v>30</v>
      </c>
      <c r="E22" s="101">
        <v>0</v>
      </c>
      <c r="F22" s="101">
        <v>0</v>
      </c>
      <c r="G22" s="68">
        <f t="shared" ref="G22:J22" si="2">G31+G40</f>
        <v>0</v>
      </c>
      <c r="H22" s="68">
        <f t="shared" si="2"/>
        <v>0</v>
      </c>
      <c r="I22" s="68">
        <f t="shared" si="2"/>
        <v>0</v>
      </c>
      <c r="J22" s="68">
        <f t="shared" si="2"/>
        <v>0</v>
      </c>
    </row>
    <row r="23" spans="1:12" s="8" customFormat="1" ht="45" x14ac:dyDescent="0.25">
      <c r="A23" s="268"/>
      <c r="B23" s="268"/>
      <c r="C23" s="270"/>
      <c r="D23" s="12" t="s">
        <v>31</v>
      </c>
      <c r="E23" s="101">
        <v>0</v>
      </c>
      <c r="F23" s="101">
        <v>0</v>
      </c>
      <c r="G23" s="68">
        <v>0</v>
      </c>
      <c r="H23" s="68">
        <v>0</v>
      </c>
      <c r="I23" s="68">
        <v>0</v>
      </c>
      <c r="J23" s="68">
        <v>0</v>
      </c>
    </row>
    <row r="24" spans="1:12" s="8" customFormat="1" ht="30" x14ac:dyDescent="0.25">
      <c r="A24" s="268"/>
      <c r="B24" s="268"/>
      <c r="C24" s="270"/>
      <c r="D24" s="12" t="s">
        <v>331</v>
      </c>
      <c r="E24" s="101">
        <v>0</v>
      </c>
      <c r="F24" s="101">
        <v>0</v>
      </c>
      <c r="G24" s="68">
        <v>0</v>
      </c>
      <c r="H24" s="68">
        <v>0</v>
      </c>
      <c r="I24" s="68">
        <v>0</v>
      </c>
      <c r="J24" s="68">
        <v>0</v>
      </c>
    </row>
    <row r="25" spans="1:12" s="8" customFormat="1" x14ac:dyDescent="0.25">
      <c r="A25" s="271"/>
      <c r="B25" s="271"/>
      <c r="C25" s="272"/>
      <c r="D25" s="12" t="s">
        <v>32</v>
      </c>
      <c r="E25" s="101">
        <v>0</v>
      </c>
      <c r="F25" s="101">
        <v>0</v>
      </c>
      <c r="G25" s="68">
        <v>0</v>
      </c>
      <c r="H25" s="68">
        <v>0</v>
      </c>
      <c r="I25" s="68">
        <v>0</v>
      </c>
      <c r="J25" s="68">
        <v>0</v>
      </c>
    </row>
    <row r="26" spans="1:12" s="8" customFormat="1" ht="15" customHeight="1" x14ac:dyDescent="0.25">
      <c r="A26" s="267" t="s">
        <v>45</v>
      </c>
      <c r="B26" s="267" t="s">
        <v>138</v>
      </c>
      <c r="C26" s="269" t="s">
        <v>145</v>
      </c>
      <c r="D26" s="12" t="s">
        <v>24</v>
      </c>
      <c r="E26" s="101">
        <f>'Приложение 7'!E25</f>
        <v>81426.291489999989</v>
      </c>
      <c r="F26" s="101">
        <f>'Приложение 7'!F25</f>
        <v>68919.999999999985</v>
      </c>
      <c r="G26" s="68">
        <f t="shared" ref="G26:J26" si="3">G27+G31</f>
        <v>10042.300000000001</v>
      </c>
      <c r="H26" s="68">
        <f t="shared" si="3"/>
        <v>3833.3</v>
      </c>
      <c r="I26" s="68">
        <f t="shared" si="3"/>
        <v>3833.3</v>
      </c>
      <c r="J26" s="68">
        <f t="shared" si="3"/>
        <v>0</v>
      </c>
    </row>
    <row r="27" spans="1:12" s="8" customFormat="1" ht="14.25" customHeight="1" x14ac:dyDescent="0.25">
      <c r="A27" s="268"/>
      <c r="B27" s="268"/>
      <c r="C27" s="270"/>
      <c r="D27" s="12" t="s">
        <v>43</v>
      </c>
      <c r="E27" s="101">
        <f>'Приложение 7'!E25</f>
        <v>81426.291489999989</v>
      </c>
      <c r="F27" s="101">
        <f>'Приложение 7'!F25</f>
        <v>68919.999999999985</v>
      </c>
      <c r="G27" s="68">
        <f>'Приложение 5'!N21</f>
        <v>10042.300000000001</v>
      </c>
      <c r="H27" s="68">
        <f>'Приложение 5'!O21</f>
        <v>3833.3</v>
      </c>
      <c r="I27" s="68">
        <f>'Приложение 5'!P21</f>
        <v>3833.3</v>
      </c>
      <c r="J27" s="68">
        <f>'Приложение 5'!Q21</f>
        <v>0</v>
      </c>
    </row>
    <row r="28" spans="1:12" s="8" customFormat="1" x14ac:dyDescent="0.25">
      <c r="A28" s="268"/>
      <c r="B28" s="268"/>
      <c r="C28" s="270"/>
      <c r="D28" s="12" t="s">
        <v>44</v>
      </c>
      <c r="E28" s="101">
        <f>'Приложение 7'!E26</f>
        <v>18176.411580000004</v>
      </c>
      <c r="F28" s="101">
        <f>'Приложение 7'!F26</f>
        <v>15214.3</v>
      </c>
      <c r="G28" s="68">
        <f>'Приложение 7'!G26</f>
        <v>9134.2000000000007</v>
      </c>
      <c r="H28" s="68">
        <v>0</v>
      </c>
      <c r="I28" s="68">
        <v>0</v>
      </c>
      <c r="J28" s="68">
        <v>0</v>
      </c>
    </row>
    <row r="29" spans="1:12" s="8" customFormat="1" x14ac:dyDescent="0.25">
      <c r="A29" s="268"/>
      <c r="B29" s="268"/>
      <c r="C29" s="270"/>
      <c r="D29" s="12" t="s">
        <v>29</v>
      </c>
      <c r="E29" s="101">
        <v>0</v>
      </c>
      <c r="F29" s="102">
        <v>0</v>
      </c>
      <c r="G29" s="68">
        <v>0</v>
      </c>
      <c r="H29" s="68">
        <v>0</v>
      </c>
      <c r="I29" s="68">
        <v>0</v>
      </c>
      <c r="J29" s="68">
        <v>0</v>
      </c>
    </row>
    <row r="30" spans="1:12" s="8" customFormat="1" ht="30" x14ac:dyDescent="0.25">
      <c r="A30" s="268"/>
      <c r="B30" s="268"/>
      <c r="C30" s="270"/>
      <c r="D30" s="12" t="s">
        <v>199</v>
      </c>
      <c r="E30" s="101">
        <v>0</v>
      </c>
      <c r="F30" s="102">
        <v>0</v>
      </c>
      <c r="G30" s="68">
        <v>0</v>
      </c>
      <c r="H30" s="68">
        <v>0</v>
      </c>
      <c r="I30" s="68">
        <v>0</v>
      </c>
      <c r="J30" s="68">
        <v>0</v>
      </c>
    </row>
    <row r="31" spans="1:12" s="8" customFormat="1" ht="30" x14ac:dyDescent="0.25">
      <c r="A31" s="268"/>
      <c r="B31" s="268"/>
      <c r="C31" s="270"/>
      <c r="D31" s="12" t="s">
        <v>30</v>
      </c>
      <c r="E31" s="101">
        <v>0</v>
      </c>
      <c r="F31" s="102">
        <v>0</v>
      </c>
      <c r="G31" s="68">
        <v>0</v>
      </c>
      <c r="H31" s="68">
        <v>0</v>
      </c>
      <c r="I31" s="68">
        <v>0</v>
      </c>
      <c r="J31" s="68">
        <v>0</v>
      </c>
    </row>
    <row r="32" spans="1:12" s="8" customFormat="1" ht="45" x14ac:dyDescent="0.25">
      <c r="A32" s="268"/>
      <c r="B32" s="268"/>
      <c r="C32" s="270"/>
      <c r="D32" s="12" t="s">
        <v>31</v>
      </c>
      <c r="E32" s="101">
        <v>0</v>
      </c>
      <c r="F32" s="102">
        <v>0</v>
      </c>
      <c r="G32" s="68">
        <v>0</v>
      </c>
      <c r="H32" s="68">
        <v>0</v>
      </c>
      <c r="I32" s="68">
        <v>0</v>
      </c>
      <c r="J32" s="68">
        <v>0</v>
      </c>
    </row>
    <row r="33" spans="1:10" s="8" customFormat="1" ht="30" x14ac:dyDescent="0.25">
      <c r="A33" s="268"/>
      <c r="B33" s="268"/>
      <c r="C33" s="270"/>
      <c r="D33" s="12" t="s">
        <v>331</v>
      </c>
      <c r="E33" s="101">
        <v>0</v>
      </c>
      <c r="F33" s="101">
        <v>0</v>
      </c>
      <c r="G33" s="68">
        <v>0</v>
      </c>
      <c r="H33" s="68">
        <v>0</v>
      </c>
      <c r="I33" s="68">
        <v>0</v>
      </c>
      <c r="J33" s="68">
        <v>0</v>
      </c>
    </row>
    <row r="34" spans="1:10" s="8" customFormat="1" x14ac:dyDescent="0.25">
      <c r="A34" s="271"/>
      <c r="B34" s="271"/>
      <c r="C34" s="272"/>
      <c r="D34" s="12" t="s">
        <v>32</v>
      </c>
      <c r="E34" s="101">
        <v>0</v>
      </c>
      <c r="F34" s="101">
        <v>0</v>
      </c>
      <c r="G34" s="68">
        <v>0</v>
      </c>
      <c r="H34" s="68">
        <v>0</v>
      </c>
      <c r="I34" s="68">
        <v>0</v>
      </c>
      <c r="J34" s="68">
        <v>0</v>
      </c>
    </row>
    <row r="35" spans="1:10" s="8" customFormat="1" x14ac:dyDescent="0.25">
      <c r="A35" s="267" t="s">
        <v>45</v>
      </c>
      <c r="B35" s="267" t="s">
        <v>139</v>
      </c>
      <c r="C35" s="269" t="s">
        <v>143</v>
      </c>
      <c r="D35" s="12" t="s">
        <v>24</v>
      </c>
      <c r="E35" s="101">
        <f>'Приложение 7'!E156</f>
        <v>7345</v>
      </c>
      <c r="F35" s="101">
        <f>'Приложение 7'!F156</f>
        <v>8924</v>
      </c>
      <c r="G35" s="68">
        <f t="shared" ref="G35:J35" si="4">G36+G40</f>
        <v>1200</v>
      </c>
      <c r="H35" s="68">
        <f t="shared" si="4"/>
        <v>0</v>
      </c>
      <c r="I35" s="68">
        <f t="shared" si="4"/>
        <v>0</v>
      </c>
      <c r="J35" s="68">
        <f t="shared" si="4"/>
        <v>0</v>
      </c>
    </row>
    <row r="36" spans="1:10" s="8" customFormat="1" ht="17.25" customHeight="1" x14ac:dyDescent="0.25">
      <c r="A36" s="268"/>
      <c r="B36" s="268"/>
      <c r="C36" s="270"/>
      <c r="D36" s="12" t="s">
        <v>43</v>
      </c>
      <c r="E36" s="101">
        <f>'Приложение 7'!E156</f>
        <v>7345</v>
      </c>
      <c r="F36" s="101">
        <f>'Приложение 7'!F156</f>
        <v>8924</v>
      </c>
      <c r="G36" s="68">
        <f>'Приложение 5'!N32</f>
        <v>1200</v>
      </c>
      <c r="H36" s="68">
        <f>'Приложение 5'!O32</f>
        <v>0</v>
      </c>
      <c r="I36" s="68">
        <f>'Приложение 5'!P32</f>
        <v>0</v>
      </c>
      <c r="J36" s="68">
        <f>'Приложение 5'!Q32</f>
        <v>0</v>
      </c>
    </row>
    <row r="37" spans="1:10" s="8" customFormat="1" x14ac:dyDescent="0.25">
      <c r="A37" s="268"/>
      <c r="B37" s="268"/>
      <c r="C37" s="270"/>
      <c r="D37" s="12" t="s">
        <v>44</v>
      </c>
      <c r="E37" s="101">
        <f>'Приложение 7'!E157</f>
        <v>4045</v>
      </c>
      <c r="F37" s="101">
        <f>'Приложение 7'!F157</f>
        <v>3785.9</v>
      </c>
      <c r="G37" s="68">
        <v>0</v>
      </c>
      <c r="H37" s="68">
        <v>0</v>
      </c>
      <c r="I37" s="68">
        <v>0</v>
      </c>
      <c r="J37" s="68">
        <v>0</v>
      </c>
    </row>
    <row r="38" spans="1:10" s="8" customFormat="1" x14ac:dyDescent="0.25">
      <c r="A38" s="268"/>
      <c r="B38" s="268"/>
      <c r="C38" s="270"/>
      <c r="D38" s="12" t="s">
        <v>29</v>
      </c>
      <c r="E38" s="101">
        <v>0</v>
      </c>
      <c r="F38" s="101">
        <v>0</v>
      </c>
      <c r="G38" s="68">
        <v>0</v>
      </c>
      <c r="H38" s="68">
        <v>0</v>
      </c>
      <c r="I38" s="68">
        <v>0</v>
      </c>
      <c r="J38" s="68">
        <v>0</v>
      </c>
    </row>
    <row r="39" spans="1:10" s="8" customFormat="1" ht="30" x14ac:dyDescent="0.25">
      <c r="A39" s="268"/>
      <c r="B39" s="268"/>
      <c r="C39" s="270"/>
      <c r="D39" s="12" t="s">
        <v>199</v>
      </c>
      <c r="E39" s="101">
        <v>0</v>
      </c>
      <c r="F39" s="101">
        <v>0</v>
      </c>
      <c r="G39" s="68">
        <v>0</v>
      </c>
      <c r="H39" s="68">
        <v>0</v>
      </c>
      <c r="I39" s="68">
        <v>0</v>
      </c>
      <c r="J39" s="68">
        <v>0</v>
      </c>
    </row>
    <row r="40" spans="1:10" s="8" customFormat="1" ht="30" x14ac:dyDescent="0.25">
      <c r="A40" s="268"/>
      <c r="B40" s="268"/>
      <c r="C40" s="270"/>
      <c r="D40" s="12" t="s">
        <v>30</v>
      </c>
      <c r="E40" s="101">
        <v>0</v>
      </c>
      <c r="F40" s="101">
        <v>0</v>
      </c>
      <c r="G40" s="68">
        <v>0</v>
      </c>
      <c r="H40" s="68">
        <v>0</v>
      </c>
      <c r="I40" s="68">
        <v>0</v>
      </c>
      <c r="J40" s="68">
        <v>0</v>
      </c>
    </row>
    <row r="41" spans="1:10" s="8" customFormat="1" ht="45" x14ac:dyDescent="0.25">
      <c r="A41" s="268"/>
      <c r="B41" s="268"/>
      <c r="C41" s="270"/>
      <c r="D41" s="12" t="s">
        <v>31</v>
      </c>
      <c r="E41" s="101">
        <v>0</v>
      </c>
      <c r="F41" s="101">
        <v>0</v>
      </c>
      <c r="G41" s="68">
        <v>0</v>
      </c>
      <c r="H41" s="68">
        <v>0</v>
      </c>
      <c r="I41" s="68">
        <v>0</v>
      </c>
      <c r="J41" s="68">
        <v>0</v>
      </c>
    </row>
    <row r="42" spans="1:10" s="8" customFormat="1" ht="30" x14ac:dyDescent="0.25">
      <c r="A42" s="268"/>
      <c r="B42" s="268"/>
      <c r="C42" s="270"/>
      <c r="D42" s="12" t="s">
        <v>331</v>
      </c>
      <c r="E42" s="101">
        <v>0</v>
      </c>
      <c r="F42" s="101">
        <v>0</v>
      </c>
      <c r="G42" s="68">
        <v>0</v>
      </c>
      <c r="H42" s="68">
        <v>0</v>
      </c>
      <c r="I42" s="68">
        <v>0</v>
      </c>
      <c r="J42" s="68">
        <v>0</v>
      </c>
    </row>
    <row r="43" spans="1:10" s="8" customFormat="1" x14ac:dyDescent="0.25">
      <c r="A43" s="268"/>
      <c r="B43" s="268"/>
      <c r="C43" s="270"/>
      <c r="D43" s="110" t="s">
        <v>32</v>
      </c>
      <c r="E43" s="111">
        <v>0</v>
      </c>
      <c r="F43" s="111">
        <v>0</v>
      </c>
      <c r="G43" s="112">
        <v>0</v>
      </c>
      <c r="H43" s="112">
        <v>0</v>
      </c>
      <c r="I43" s="112">
        <v>0</v>
      </c>
      <c r="J43" s="112">
        <v>0</v>
      </c>
    </row>
    <row r="44" spans="1:10" s="8" customFormat="1" ht="15" customHeight="1" x14ac:dyDescent="0.25">
      <c r="A44" s="267" t="s">
        <v>45</v>
      </c>
      <c r="B44" s="267" t="s">
        <v>242</v>
      </c>
      <c r="C44" s="240" t="s">
        <v>238</v>
      </c>
      <c r="D44" s="12" t="s">
        <v>24</v>
      </c>
      <c r="E44" s="101">
        <v>0</v>
      </c>
      <c r="F44" s="101">
        <f>F45</f>
        <v>900</v>
      </c>
      <c r="G44" s="68">
        <f t="shared" ref="G44:J44" si="5">G45+G49</f>
        <v>0</v>
      </c>
      <c r="H44" s="68">
        <f t="shared" si="5"/>
        <v>0</v>
      </c>
      <c r="I44" s="68">
        <f t="shared" si="5"/>
        <v>0</v>
      </c>
      <c r="J44" s="68">
        <f t="shared" si="5"/>
        <v>0</v>
      </c>
    </row>
    <row r="45" spans="1:10" s="8" customFormat="1" ht="30" x14ac:dyDescent="0.25">
      <c r="A45" s="268"/>
      <c r="B45" s="268"/>
      <c r="C45" s="241"/>
      <c r="D45" s="12" t="s">
        <v>43</v>
      </c>
      <c r="E45" s="101">
        <v>0</v>
      </c>
      <c r="F45" s="101">
        <f>'Приложение 7'!F181</f>
        <v>900</v>
      </c>
      <c r="G45" s="68">
        <f>'Приложение 5'!N41</f>
        <v>0</v>
      </c>
      <c r="H45" s="68">
        <f>'Приложение 5'!O41</f>
        <v>0</v>
      </c>
      <c r="I45" s="68">
        <f>'Приложение 5'!P41</f>
        <v>0</v>
      </c>
      <c r="J45" s="68">
        <f>'Приложение 5'!Q41</f>
        <v>0</v>
      </c>
    </row>
    <row r="46" spans="1:10" s="8" customFormat="1" x14ac:dyDescent="0.25">
      <c r="A46" s="268"/>
      <c r="B46" s="268"/>
      <c r="C46" s="241"/>
      <c r="D46" s="12" t="s">
        <v>44</v>
      </c>
      <c r="E46" s="101">
        <v>0</v>
      </c>
      <c r="F46" s="101">
        <v>0</v>
      </c>
      <c r="G46" s="68">
        <v>0</v>
      </c>
      <c r="H46" s="68">
        <v>0</v>
      </c>
      <c r="I46" s="68">
        <v>0</v>
      </c>
      <c r="J46" s="68">
        <v>0</v>
      </c>
    </row>
    <row r="47" spans="1:10" s="8" customFormat="1" x14ac:dyDescent="0.25">
      <c r="A47" s="268"/>
      <c r="B47" s="268"/>
      <c r="C47" s="241"/>
      <c r="D47" s="12" t="s">
        <v>29</v>
      </c>
      <c r="E47" s="101">
        <v>0</v>
      </c>
      <c r="F47" s="101">
        <v>0</v>
      </c>
      <c r="G47" s="68">
        <v>0</v>
      </c>
      <c r="H47" s="68">
        <v>0</v>
      </c>
      <c r="I47" s="68">
        <v>0</v>
      </c>
      <c r="J47" s="68">
        <v>0</v>
      </c>
    </row>
    <row r="48" spans="1:10" s="8" customFormat="1" ht="30" x14ac:dyDescent="0.25">
      <c r="A48" s="268"/>
      <c r="B48" s="268"/>
      <c r="C48" s="241"/>
      <c r="D48" s="12" t="s">
        <v>199</v>
      </c>
      <c r="E48" s="101">
        <v>0</v>
      </c>
      <c r="F48" s="101">
        <v>0</v>
      </c>
      <c r="G48" s="68">
        <v>0</v>
      </c>
      <c r="H48" s="68">
        <v>0</v>
      </c>
      <c r="I48" s="68">
        <v>0</v>
      </c>
      <c r="J48" s="68">
        <v>0</v>
      </c>
    </row>
    <row r="49" spans="1:10" s="8" customFormat="1" ht="30" x14ac:dyDescent="0.25">
      <c r="A49" s="268"/>
      <c r="B49" s="268"/>
      <c r="C49" s="241"/>
      <c r="D49" s="12" t="s">
        <v>30</v>
      </c>
      <c r="E49" s="101">
        <v>0</v>
      </c>
      <c r="F49" s="101">
        <v>0</v>
      </c>
      <c r="G49" s="68">
        <v>0</v>
      </c>
      <c r="H49" s="68">
        <v>0</v>
      </c>
      <c r="I49" s="68">
        <v>0</v>
      </c>
      <c r="J49" s="68">
        <v>0</v>
      </c>
    </row>
    <row r="50" spans="1:10" s="8" customFormat="1" ht="45" x14ac:dyDescent="0.25">
      <c r="A50" s="268"/>
      <c r="B50" s="268"/>
      <c r="C50" s="241"/>
      <c r="D50" s="12" t="s">
        <v>31</v>
      </c>
      <c r="E50" s="101">
        <v>0</v>
      </c>
      <c r="F50" s="101">
        <v>0</v>
      </c>
      <c r="G50" s="68">
        <v>0</v>
      </c>
      <c r="H50" s="68">
        <v>0</v>
      </c>
      <c r="I50" s="68">
        <v>0</v>
      </c>
      <c r="J50" s="68">
        <v>0</v>
      </c>
    </row>
    <row r="51" spans="1:10" s="8" customFormat="1" ht="30" x14ac:dyDescent="0.25">
      <c r="A51" s="268"/>
      <c r="B51" s="268"/>
      <c r="C51" s="241"/>
      <c r="D51" s="12" t="s">
        <v>331</v>
      </c>
      <c r="E51" s="101">
        <v>0</v>
      </c>
      <c r="F51" s="101">
        <v>0</v>
      </c>
      <c r="G51" s="68">
        <v>0</v>
      </c>
      <c r="H51" s="68">
        <v>0</v>
      </c>
      <c r="I51" s="68">
        <v>0</v>
      </c>
      <c r="J51" s="68">
        <v>0</v>
      </c>
    </row>
    <row r="52" spans="1:10" s="8" customFormat="1" x14ac:dyDescent="0.25">
      <c r="A52" s="268"/>
      <c r="B52" s="268"/>
      <c r="C52" s="242"/>
      <c r="D52" s="110" t="s">
        <v>32</v>
      </c>
      <c r="E52" s="111">
        <v>0</v>
      </c>
      <c r="F52" s="111">
        <v>0</v>
      </c>
      <c r="G52" s="112">
        <v>0</v>
      </c>
      <c r="H52" s="112">
        <v>0</v>
      </c>
      <c r="I52" s="112">
        <v>0</v>
      </c>
      <c r="J52" s="112">
        <v>0</v>
      </c>
    </row>
    <row r="53" spans="1:10" ht="27.75" customHeight="1" x14ac:dyDescent="0.3">
      <c r="A53" s="255" t="s">
        <v>234</v>
      </c>
      <c r="B53" s="256"/>
      <c r="C53" s="256"/>
      <c r="D53" s="256"/>
      <c r="E53" s="256"/>
      <c r="F53" s="256"/>
      <c r="G53" s="256"/>
      <c r="H53" s="256"/>
      <c r="I53" s="256"/>
      <c r="J53" s="256"/>
    </row>
    <row r="54" spans="1:10" x14ac:dyDescent="0.25">
      <c r="A54" s="27"/>
      <c r="B54" s="27"/>
      <c r="C54" s="28"/>
      <c r="D54" s="89"/>
      <c r="E54" s="109"/>
      <c r="F54" s="28"/>
    </row>
    <row r="55" spans="1:10" x14ac:dyDescent="0.25">
      <c r="A55" s="27"/>
      <c r="B55" s="27"/>
      <c r="C55" s="28"/>
      <c r="D55" s="28"/>
    </row>
    <row r="56" spans="1:10" x14ac:dyDescent="0.25">
      <c r="A56" s="27"/>
      <c r="B56" s="27"/>
      <c r="C56" s="28"/>
      <c r="D56" s="28"/>
    </row>
    <row r="57" spans="1:10" x14ac:dyDescent="0.25">
      <c r="A57" s="27"/>
      <c r="B57" s="27"/>
      <c r="C57" s="28"/>
      <c r="D57" s="28"/>
    </row>
    <row r="58" spans="1:10" x14ac:dyDescent="0.25">
      <c r="A58" s="27"/>
      <c r="B58" s="27"/>
      <c r="C58" s="28"/>
      <c r="D58" s="28"/>
    </row>
    <row r="59" spans="1:10" x14ac:dyDescent="0.25">
      <c r="A59" s="27"/>
      <c r="B59" s="27"/>
      <c r="C59" s="28"/>
      <c r="D59" s="28"/>
    </row>
    <row r="60" spans="1:10" x14ac:dyDescent="0.25">
      <c r="A60" s="27"/>
      <c r="B60" s="27"/>
      <c r="C60" s="28"/>
      <c r="D60" s="28"/>
    </row>
    <row r="61" spans="1:10" x14ac:dyDescent="0.25">
      <c r="A61" s="27"/>
      <c r="B61" s="27"/>
      <c r="C61" s="28"/>
      <c r="D61" s="28"/>
    </row>
    <row r="62" spans="1:10" x14ac:dyDescent="0.25">
      <c r="A62" s="27"/>
      <c r="B62" s="27"/>
      <c r="C62" s="28"/>
      <c r="D62" s="28"/>
    </row>
    <row r="63" spans="1:10" x14ac:dyDescent="0.25">
      <c r="A63" s="27"/>
      <c r="B63" s="27"/>
      <c r="C63" s="28"/>
      <c r="D63" s="28"/>
    </row>
    <row r="64" spans="1:10" x14ac:dyDescent="0.25">
      <c r="A64" s="27"/>
      <c r="B64" s="27"/>
      <c r="C64" s="28"/>
      <c r="D64" s="28"/>
    </row>
    <row r="65" spans="1:4" x14ac:dyDescent="0.25">
      <c r="A65" s="27"/>
      <c r="B65" s="27"/>
      <c r="C65" s="28"/>
      <c r="D65" s="28"/>
    </row>
    <row r="66" spans="1:4" x14ac:dyDescent="0.25">
      <c r="A66" s="27"/>
      <c r="B66" s="27"/>
      <c r="C66" s="28"/>
      <c r="D66" s="28"/>
    </row>
    <row r="67" spans="1:4" x14ac:dyDescent="0.25">
      <c r="A67" s="27"/>
      <c r="B67" s="27"/>
      <c r="C67" s="28"/>
      <c r="D67" s="28"/>
    </row>
    <row r="68" spans="1:4" x14ac:dyDescent="0.25">
      <c r="A68" s="27"/>
      <c r="B68" s="27"/>
      <c r="C68" s="28"/>
      <c r="D68" s="28"/>
    </row>
    <row r="69" spans="1:4" x14ac:dyDescent="0.25">
      <c r="A69" s="27"/>
      <c r="B69" s="27"/>
      <c r="C69" s="28"/>
      <c r="D69" s="28"/>
    </row>
    <row r="70" spans="1:4" x14ac:dyDescent="0.25">
      <c r="A70" s="27"/>
      <c r="B70" s="27"/>
      <c r="C70" s="28"/>
      <c r="D70" s="28"/>
    </row>
    <row r="71" spans="1:4" x14ac:dyDescent="0.25">
      <c r="A71" s="27"/>
      <c r="B71" s="27"/>
      <c r="C71" s="28"/>
      <c r="D71" s="28"/>
    </row>
    <row r="72" spans="1:4" x14ac:dyDescent="0.25">
      <c r="A72" s="27"/>
      <c r="B72" s="27"/>
      <c r="C72" s="28"/>
      <c r="D72" s="28"/>
    </row>
    <row r="73" spans="1:4" x14ac:dyDescent="0.25">
      <c r="A73" s="27"/>
      <c r="B73" s="27"/>
      <c r="C73" s="28"/>
      <c r="D73" s="28"/>
    </row>
    <row r="74" spans="1:4" x14ac:dyDescent="0.25">
      <c r="A74" s="27"/>
      <c r="B74" s="27"/>
      <c r="C74" s="28"/>
      <c r="D74" s="28"/>
    </row>
    <row r="75" spans="1:4" x14ac:dyDescent="0.25">
      <c r="A75" s="27"/>
      <c r="B75" s="27"/>
      <c r="C75" s="28"/>
      <c r="D75" s="28"/>
    </row>
    <row r="76" spans="1:4" x14ac:dyDescent="0.25">
      <c r="A76" s="27"/>
      <c r="B76" s="27"/>
      <c r="C76" s="28"/>
      <c r="D76" s="28"/>
    </row>
    <row r="77" spans="1:4" x14ac:dyDescent="0.25">
      <c r="A77" s="27"/>
      <c r="B77" s="27"/>
      <c r="C77" s="28"/>
      <c r="D77" s="28"/>
    </row>
    <row r="78" spans="1:4" x14ac:dyDescent="0.25">
      <c r="A78" s="27"/>
      <c r="B78" s="27"/>
      <c r="C78" s="28"/>
      <c r="D78" s="28"/>
    </row>
    <row r="79" spans="1:4" x14ac:dyDescent="0.25">
      <c r="A79" s="27"/>
      <c r="B79" s="27"/>
      <c r="C79" s="28"/>
      <c r="D79" s="28"/>
    </row>
    <row r="80" spans="1:4" x14ac:dyDescent="0.25">
      <c r="A80" s="27"/>
      <c r="B80" s="27"/>
      <c r="C80" s="28"/>
      <c r="D80" s="28"/>
    </row>
    <row r="81" spans="1:4" x14ac:dyDescent="0.25">
      <c r="A81" s="27"/>
      <c r="B81" s="27"/>
      <c r="C81" s="28"/>
      <c r="D81" s="28"/>
    </row>
    <row r="82" spans="1:4" x14ac:dyDescent="0.25">
      <c r="A82" s="27"/>
      <c r="B82" s="27"/>
      <c r="C82" s="28"/>
      <c r="D82" s="28"/>
    </row>
    <row r="83" spans="1:4" x14ac:dyDescent="0.25">
      <c r="A83" s="27"/>
      <c r="B83" s="27"/>
      <c r="C83" s="28"/>
      <c r="D83" s="28"/>
    </row>
    <row r="84" spans="1:4" x14ac:dyDescent="0.25">
      <c r="A84" s="27"/>
      <c r="B84" s="27"/>
      <c r="C84" s="28"/>
      <c r="D84" s="28"/>
    </row>
    <row r="85" spans="1:4" x14ac:dyDescent="0.25">
      <c r="A85" s="27"/>
      <c r="B85" s="27"/>
      <c r="C85" s="28"/>
      <c r="D85" s="28"/>
    </row>
    <row r="86" spans="1:4" x14ac:dyDescent="0.25">
      <c r="A86" s="27"/>
      <c r="B86" s="27"/>
      <c r="C86" s="28"/>
      <c r="D86" s="28"/>
    </row>
    <row r="87" spans="1:4" x14ac:dyDescent="0.25">
      <c r="A87" s="27"/>
      <c r="B87" s="27"/>
      <c r="C87" s="28"/>
      <c r="D87" s="28"/>
    </row>
    <row r="88" spans="1:4" x14ac:dyDescent="0.25">
      <c r="A88" s="27"/>
      <c r="B88" s="27"/>
      <c r="C88" s="28"/>
      <c r="D88" s="28"/>
    </row>
    <row r="89" spans="1:4" x14ac:dyDescent="0.25">
      <c r="A89" s="27"/>
      <c r="B89" s="27"/>
      <c r="C89" s="28"/>
      <c r="D89" s="28"/>
    </row>
    <row r="90" spans="1:4" x14ac:dyDescent="0.25">
      <c r="A90" s="27"/>
      <c r="B90" s="27"/>
      <c r="C90" s="28"/>
      <c r="D90" s="28"/>
    </row>
    <row r="91" spans="1:4" x14ac:dyDescent="0.25">
      <c r="A91" s="27"/>
      <c r="B91" s="27"/>
      <c r="C91" s="28"/>
      <c r="D91" s="28"/>
    </row>
    <row r="92" spans="1:4" x14ac:dyDescent="0.25">
      <c r="A92" s="27"/>
      <c r="B92" s="27"/>
      <c r="C92" s="28"/>
      <c r="D92" s="28"/>
    </row>
    <row r="93" spans="1:4" x14ac:dyDescent="0.25">
      <c r="A93" s="27"/>
      <c r="B93" s="27"/>
      <c r="C93" s="28"/>
      <c r="D93" s="28"/>
    </row>
    <row r="94" spans="1:4" x14ac:dyDescent="0.25">
      <c r="A94" s="27"/>
      <c r="B94" s="27"/>
      <c r="C94" s="28"/>
      <c r="D94" s="28"/>
    </row>
    <row r="95" spans="1:4" x14ac:dyDescent="0.25">
      <c r="A95" s="27"/>
      <c r="B95" s="27"/>
      <c r="C95" s="28"/>
      <c r="D95" s="28"/>
    </row>
    <row r="96" spans="1:4" x14ac:dyDescent="0.25">
      <c r="A96" s="27"/>
      <c r="B96" s="27"/>
      <c r="C96" s="28"/>
      <c r="D96" s="28"/>
    </row>
    <row r="97" spans="1:4" x14ac:dyDescent="0.25">
      <c r="A97" s="27"/>
      <c r="B97" s="27"/>
      <c r="C97" s="28"/>
      <c r="D97" s="28"/>
    </row>
    <row r="98" spans="1:4" x14ac:dyDescent="0.25">
      <c r="A98" s="27"/>
      <c r="B98" s="27"/>
      <c r="C98" s="28"/>
      <c r="D98" s="28"/>
    </row>
    <row r="99" spans="1:4" x14ac:dyDescent="0.25">
      <c r="A99" s="27"/>
      <c r="B99" s="27"/>
      <c r="C99" s="28"/>
      <c r="D99" s="28"/>
    </row>
    <row r="100" spans="1:4" x14ac:dyDescent="0.25">
      <c r="A100" s="27"/>
      <c r="B100" s="27"/>
      <c r="C100" s="28"/>
      <c r="D100" s="28"/>
    </row>
    <row r="101" spans="1:4" x14ac:dyDescent="0.25">
      <c r="A101" s="27"/>
      <c r="B101" s="27"/>
      <c r="C101" s="28"/>
      <c r="D101" s="28"/>
    </row>
    <row r="102" spans="1:4" x14ac:dyDescent="0.25">
      <c r="A102" s="27"/>
      <c r="B102" s="27"/>
      <c r="C102" s="28"/>
      <c r="D102" s="28"/>
    </row>
    <row r="103" spans="1:4" x14ac:dyDescent="0.25">
      <c r="A103" s="27"/>
      <c r="B103" s="27"/>
      <c r="C103" s="28"/>
      <c r="D103" s="28"/>
    </row>
    <row r="104" spans="1:4" x14ac:dyDescent="0.25">
      <c r="A104" s="27"/>
      <c r="B104" s="27"/>
      <c r="C104" s="28"/>
      <c r="D104" s="28"/>
    </row>
    <row r="105" spans="1:4" x14ac:dyDescent="0.25">
      <c r="A105" s="27"/>
      <c r="B105" s="27"/>
      <c r="C105" s="28"/>
      <c r="D105" s="28"/>
    </row>
    <row r="106" spans="1:4" x14ac:dyDescent="0.25">
      <c r="A106" s="27"/>
      <c r="B106" s="27"/>
      <c r="C106" s="28"/>
      <c r="D106" s="28"/>
    </row>
    <row r="107" spans="1:4" x14ac:dyDescent="0.25">
      <c r="A107" s="27"/>
      <c r="B107" s="27"/>
      <c r="C107" s="28"/>
      <c r="D107" s="28"/>
    </row>
    <row r="108" spans="1:4" x14ac:dyDescent="0.25">
      <c r="A108" s="27"/>
      <c r="B108" s="27"/>
      <c r="C108" s="28"/>
      <c r="D108" s="28"/>
    </row>
    <row r="109" spans="1:4" x14ac:dyDescent="0.25">
      <c r="A109" s="27"/>
      <c r="B109" s="27"/>
      <c r="C109" s="28"/>
      <c r="D109" s="28"/>
    </row>
    <row r="110" spans="1:4" x14ac:dyDescent="0.25">
      <c r="A110" s="27"/>
      <c r="B110" s="27"/>
      <c r="C110" s="28"/>
      <c r="D110" s="28"/>
    </row>
    <row r="111" spans="1:4" x14ac:dyDescent="0.25">
      <c r="A111" s="27"/>
      <c r="B111" s="27"/>
      <c r="C111" s="28"/>
      <c r="D111" s="28"/>
    </row>
    <row r="112" spans="1:4" x14ac:dyDescent="0.25">
      <c r="A112" s="27"/>
      <c r="B112" s="27"/>
      <c r="C112" s="28"/>
      <c r="D112" s="28"/>
    </row>
    <row r="113" spans="1:4" x14ac:dyDescent="0.25">
      <c r="A113" s="27"/>
      <c r="B113" s="27"/>
      <c r="C113" s="28"/>
      <c r="D113" s="28"/>
    </row>
    <row r="114" spans="1:4" x14ac:dyDescent="0.25">
      <c r="A114" s="27"/>
      <c r="B114" s="27"/>
      <c r="C114" s="28"/>
      <c r="D114" s="28"/>
    </row>
    <row r="115" spans="1:4" x14ac:dyDescent="0.25">
      <c r="A115" s="27"/>
      <c r="B115" s="27"/>
      <c r="C115" s="28"/>
      <c r="D115" s="28"/>
    </row>
    <row r="116" spans="1:4" x14ac:dyDescent="0.25">
      <c r="A116" s="27"/>
      <c r="B116" s="27"/>
      <c r="C116" s="28"/>
      <c r="D116" s="28"/>
    </row>
    <row r="117" spans="1:4" x14ac:dyDescent="0.25">
      <c r="A117" s="27"/>
      <c r="B117" s="27"/>
      <c r="C117" s="28"/>
      <c r="D117" s="28"/>
    </row>
    <row r="118" spans="1:4" x14ac:dyDescent="0.25">
      <c r="A118" s="27"/>
      <c r="B118" s="27"/>
      <c r="C118" s="28"/>
      <c r="D118" s="28"/>
    </row>
    <row r="119" spans="1:4" x14ac:dyDescent="0.25">
      <c r="A119" s="27"/>
      <c r="B119" s="27"/>
      <c r="C119" s="28"/>
      <c r="D119" s="28"/>
    </row>
    <row r="120" spans="1:4" x14ac:dyDescent="0.25">
      <c r="A120" s="27"/>
      <c r="B120" s="27"/>
      <c r="C120" s="28"/>
      <c r="D120" s="28"/>
    </row>
    <row r="121" spans="1:4" x14ac:dyDescent="0.25">
      <c r="A121" s="27"/>
      <c r="B121" s="27"/>
      <c r="C121" s="28"/>
      <c r="D121" s="28"/>
    </row>
    <row r="122" spans="1:4" x14ac:dyDescent="0.25">
      <c r="A122" s="27"/>
      <c r="B122" s="27"/>
      <c r="C122" s="28"/>
      <c r="D122" s="28"/>
    </row>
    <row r="123" spans="1:4" x14ac:dyDescent="0.25">
      <c r="A123" s="27"/>
      <c r="B123" s="27"/>
      <c r="C123" s="28"/>
      <c r="D123" s="28"/>
    </row>
    <row r="124" spans="1:4" x14ac:dyDescent="0.25">
      <c r="A124" s="27"/>
      <c r="B124" s="27"/>
      <c r="C124" s="28"/>
      <c r="D124" s="28"/>
    </row>
    <row r="125" spans="1:4" x14ac:dyDescent="0.25">
      <c r="A125" s="27"/>
      <c r="B125" s="27"/>
      <c r="C125" s="28"/>
      <c r="D125" s="28"/>
    </row>
    <row r="126" spans="1:4" x14ac:dyDescent="0.25">
      <c r="A126" s="27"/>
      <c r="B126" s="27"/>
      <c r="C126" s="28"/>
      <c r="D126" s="28"/>
    </row>
    <row r="127" spans="1:4" x14ac:dyDescent="0.25">
      <c r="A127" s="27"/>
      <c r="B127" s="27"/>
      <c r="C127" s="28"/>
      <c r="D127" s="28"/>
    </row>
    <row r="128" spans="1:4" x14ac:dyDescent="0.25">
      <c r="A128" s="27"/>
      <c r="B128" s="27"/>
      <c r="C128" s="28"/>
      <c r="D128" s="28"/>
    </row>
    <row r="129" spans="1:4" x14ac:dyDescent="0.25">
      <c r="A129" s="27"/>
      <c r="B129" s="27"/>
      <c r="C129" s="29"/>
      <c r="D129" s="28"/>
    </row>
    <row r="130" spans="1:4" x14ac:dyDescent="0.25">
      <c r="A130" s="27"/>
      <c r="B130" s="27"/>
      <c r="C130" s="29"/>
      <c r="D130" s="28"/>
    </row>
    <row r="131" spans="1:4" x14ac:dyDescent="0.25">
      <c r="A131" s="27"/>
      <c r="B131" s="27"/>
      <c r="C131" s="29"/>
      <c r="D131" s="28"/>
    </row>
    <row r="132" spans="1:4" x14ac:dyDescent="0.25">
      <c r="A132" s="27"/>
      <c r="B132" s="27"/>
      <c r="C132" s="29"/>
      <c r="D132" s="28"/>
    </row>
    <row r="133" spans="1:4" x14ac:dyDescent="0.25">
      <c r="A133" s="27"/>
      <c r="B133" s="27"/>
      <c r="C133" s="29"/>
      <c r="D133" s="28"/>
    </row>
    <row r="134" spans="1:4" x14ac:dyDescent="0.25">
      <c r="A134" s="27"/>
      <c r="B134" s="27"/>
      <c r="C134" s="29"/>
      <c r="D134" s="28"/>
    </row>
    <row r="135" spans="1:4" x14ac:dyDescent="0.25">
      <c r="A135" s="27"/>
      <c r="B135" s="27"/>
      <c r="C135" s="29"/>
      <c r="D135" s="28"/>
    </row>
    <row r="136" spans="1:4" x14ac:dyDescent="0.25">
      <c r="A136" s="27"/>
      <c r="B136" s="27"/>
      <c r="C136" s="29"/>
      <c r="D136" s="28"/>
    </row>
    <row r="137" spans="1:4" x14ac:dyDescent="0.25">
      <c r="A137" s="27"/>
      <c r="B137" s="27"/>
      <c r="C137" s="29"/>
      <c r="D137" s="28"/>
    </row>
    <row r="138" spans="1:4" x14ac:dyDescent="0.25">
      <c r="A138" s="27"/>
      <c r="B138" s="27"/>
      <c r="C138" s="29"/>
      <c r="D138" s="28"/>
    </row>
    <row r="139" spans="1:4" x14ac:dyDescent="0.25">
      <c r="A139" s="27"/>
      <c r="B139" s="27"/>
      <c r="C139" s="29"/>
      <c r="D139" s="28"/>
    </row>
    <row r="140" spans="1:4" x14ac:dyDescent="0.25">
      <c r="A140" s="27"/>
      <c r="B140" s="27"/>
      <c r="C140" s="29"/>
      <c r="D140" s="28"/>
    </row>
    <row r="141" spans="1:4" x14ac:dyDescent="0.25">
      <c r="D141" s="30"/>
    </row>
    <row r="142" spans="1:4" x14ac:dyDescent="0.25">
      <c r="D142" s="30"/>
    </row>
    <row r="143" spans="1:4" x14ac:dyDescent="0.25">
      <c r="D143" s="30"/>
    </row>
    <row r="144" spans="1:4" x14ac:dyDescent="0.25">
      <c r="D144" s="30"/>
    </row>
    <row r="145" spans="4:4" x14ac:dyDescent="0.25">
      <c r="D145" s="30"/>
    </row>
    <row r="146" spans="4:4" x14ac:dyDescent="0.25">
      <c r="D146" s="30"/>
    </row>
    <row r="147" spans="4:4" x14ac:dyDescent="0.25">
      <c r="D147" s="30"/>
    </row>
    <row r="148" spans="4:4" x14ac:dyDescent="0.25">
      <c r="D148" s="30"/>
    </row>
    <row r="149" spans="4:4" x14ac:dyDescent="0.25">
      <c r="D149" s="30"/>
    </row>
    <row r="150" spans="4:4" x14ac:dyDescent="0.25">
      <c r="D150" s="30"/>
    </row>
    <row r="151" spans="4:4" x14ac:dyDescent="0.25">
      <c r="D151" s="30"/>
    </row>
    <row r="152" spans="4:4" x14ac:dyDescent="0.25">
      <c r="D152" s="30"/>
    </row>
    <row r="153" spans="4:4" x14ac:dyDescent="0.25">
      <c r="D153" s="30"/>
    </row>
    <row r="154" spans="4:4" x14ac:dyDescent="0.25">
      <c r="D154" s="30"/>
    </row>
    <row r="155" spans="4:4" x14ac:dyDescent="0.25">
      <c r="D155" s="30"/>
    </row>
    <row r="156" spans="4:4" x14ac:dyDescent="0.25">
      <c r="D156" s="30"/>
    </row>
    <row r="157" spans="4:4" x14ac:dyDescent="0.25">
      <c r="D157" s="30"/>
    </row>
    <row r="158" spans="4:4" x14ac:dyDescent="0.25">
      <c r="D158" s="30"/>
    </row>
    <row r="159" spans="4:4" x14ac:dyDescent="0.25">
      <c r="D159" s="30"/>
    </row>
    <row r="160" spans="4:4" x14ac:dyDescent="0.25">
      <c r="D160" s="30"/>
    </row>
    <row r="161" spans="4:4" x14ac:dyDescent="0.25">
      <c r="D161" s="30"/>
    </row>
    <row r="162" spans="4:4" x14ac:dyDescent="0.25">
      <c r="D162" s="30"/>
    </row>
    <row r="163" spans="4:4" x14ac:dyDescent="0.25">
      <c r="D163" s="30"/>
    </row>
    <row r="164" spans="4:4" x14ac:dyDescent="0.25">
      <c r="D164" s="30"/>
    </row>
    <row r="165" spans="4:4" x14ac:dyDescent="0.25">
      <c r="D165" s="30"/>
    </row>
    <row r="166" spans="4:4" x14ac:dyDescent="0.25">
      <c r="D166" s="30"/>
    </row>
    <row r="167" spans="4:4" x14ac:dyDescent="0.25">
      <c r="D167" s="30"/>
    </row>
    <row r="168" spans="4:4" x14ac:dyDescent="0.25">
      <c r="D168" s="30"/>
    </row>
    <row r="169" spans="4:4" x14ac:dyDescent="0.25">
      <c r="D169" s="30"/>
    </row>
    <row r="170" spans="4:4" x14ac:dyDescent="0.25">
      <c r="D170" s="30"/>
    </row>
    <row r="171" spans="4:4" x14ac:dyDescent="0.25">
      <c r="D171" s="30"/>
    </row>
    <row r="172" spans="4:4" x14ac:dyDescent="0.25">
      <c r="D172" s="30"/>
    </row>
    <row r="173" spans="4:4" x14ac:dyDescent="0.25">
      <c r="D173" s="30"/>
    </row>
    <row r="174" spans="4:4" x14ac:dyDescent="0.25">
      <c r="D174" s="30"/>
    </row>
    <row r="175" spans="4:4" x14ac:dyDescent="0.25">
      <c r="D175" s="30"/>
    </row>
    <row r="176" spans="4:4" x14ac:dyDescent="0.25">
      <c r="D176" s="30"/>
    </row>
    <row r="177" spans="4:4" x14ac:dyDescent="0.25">
      <c r="D177" s="30"/>
    </row>
    <row r="178" spans="4:4" x14ac:dyDescent="0.25">
      <c r="D178" s="30"/>
    </row>
    <row r="179" spans="4:4" x14ac:dyDescent="0.25">
      <c r="D179" s="30"/>
    </row>
    <row r="180" spans="4:4" x14ac:dyDescent="0.25">
      <c r="D180" s="30"/>
    </row>
    <row r="181" spans="4:4" x14ac:dyDescent="0.25">
      <c r="D181" s="30"/>
    </row>
    <row r="182" spans="4:4" x14ac:dyDescent="0.25">
      <c r="D182" s="30"/>
    </row>
    <row r="183" spans="4:4" x14ac:dyDescent="0.25">
      <c r="D183" s="30"/>
    </row>
    <row r="184" spans="4:4" x14ac:dyDescent="0.25">
      <c r="D184" s="30"/>
    </row>
    <row r="185" spans="4:4" x14ac:dyDescent="0.25">
      <c r="D185" s="30"/>
    </row>
    <row r="186" spans="4:4" x14ac:dyDescent="0.25">
      <c r="D186" s="30"/>
    </row>
    <row r="187" spans="4:4" x14ac:dyDescent="0.25">
      <c r="D187" s="30"/>
    </row>
    <row r="188" spans="4:4" x14ac:dyDescent="0.25">
      <c r="D188" s="30"/>
    </row>
    <row r="189" spans="4:4" x14ac:dyDescent="0.25">
      <c r="D189" s="30"/>
    </row>
    <row r="190" spans="4:4" x14ac:dyDescent="0.25">
      <c r="D190" s="30"/>
    </row>
    <row r="191" spans="4:4" x14ac:dyDescent="0.25">
      <c r="D191" s="30"/>
    </row>
    <row r="192" spans="4:4" x14ac:dyDescent="0.25">
      <c r="D192" s="30"/>
    </row>
    <row r="193" spans="4:4" x14ac:dyDescent="0.25">
      <c r="D193" s="30"/>
    </row>
    <row r="194" spans="4:4" x14ac:dyDescent="0.25">
      <c r="D194" s="30"/>
    </row>
    <row r="195" spans="4:4" x14ac:dyDescent="0.25">
      <c r="D195" s="30"/>
    </row>
    <row r="196" spans="4:4" x14ac:dyDescent="0.25">
      <c r="D196" s="30"/>
    </row>
    <row r="197" spans="4:4" x14ac:dyDescent="0.25">
      <c r="D197" s="30"/>
    </row>
    <row r="198" spans="4:4" x14ac:dyDescent="0.25">
      <c r="D198" s="30"/>
    </row>
    <row r="199" spans="4:4" x14ac:dyDescent="0.25">
      <c r="D199" s="30"/>
    </row>
    <row r="200" spans="4:4" x14ac:dyDescent="0.25">
      <c r="D200" s="30"/>
    </row>
    <row r="201" spans="4:4" x14ac:dyDescent="0.25">
      <c r="D201" s="30"/>
    </row>
    <row r="202" spans="4:4" x14ac:dyDescent="0.25">
      <c r="D202" s="30"/>
    </row>
    <row r="203" spans="4:4" x14ac:dyDescent="0.25">
      <c r="D203" s="30"/>
    </row>
    <row r="204" spans="4:4" x14ac:dyDescent="0.25">
      <c r="D204" s="30"/>
    </row>
  </sheetData>
  <mergeCells count="24">
    <mergeCell ref="A44:A52"/>
    <mergeCell ref="B44:B52"/>
    <mergeCell ref="C44:C52"/>
    <mergeCell ref="B17:B25"/>
    <mergeCell ref="C17:C25"/>
    <mergeCell ref="A26:A34"/>
    <mergeCell ref="B26:B34"/>
    <mergeCell ref="C26:C34"/>
    <mergeCell ref="A53:J53"/>
    <mergeCell ref="A10:C10"/>
    <mergeCell ref="D10:E10"/>
    <mergeCell ref="A8:J8"/>
    <mergeCell ref="F1:J1"/>
    <mergeCell ref="F2:J2"/>
    <mergeCell ref="E15:J15"/>
    <mergeCell ref="A11:C11"/>
    <mergeCell ref="A12:C12"/>
    <mergeCell ref="A15:B15"/>
    <mergeCell ref="C15:C16"/>
    <mergeCell ref="D15:D16"/>
    <mergeCell ref="A35:A43"/>
    <mergeCell ref="B35:B43"/>
    <mergeCell ref="C35:C43"/>
    <mergeCell ref="A17:A25"/>
  </mergeCells>
  <pageMargins left="0.35433070866141736" right="0.35433070866141736" top="0.39370078740157483" bottom="0.23622047244094491" header="0.19685039370078741" footer="0.15748031496062992"/>
  <pageSetup paperSize="9" scale="83" fitToHeight="3" orientation="landscape" r:id="rId1"/>
  <headerFooter differentFirst="1">
    <oddHeader>&amp;C&amp;P</oddHeader>
  </headerFooter>
  <rowBreaks count="1" manualBreakCount="1">
    <brk id="31" max="9"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81"/>
  <sheetViews>
    <sheetView view="pageBreakPreview" topLeftCell="A226" zoomScaleNormal="115" zoomScaleSheetLayoutView="100" zoomScalePageLayoutView="110" workbookViewId="0">
      <selection activeCell="C152" sqref="C152"/>
    </sheetView>
  </sheetViews>
  <sheetFormatPr defaultRowHeight="15" x14ac:dyDescent="0.25"/>
  <cols>
    <col min="1" max="1" width="5.5703125" style="96" customWidth="1"/>
    <col min="2" max="2" width="33.5703125" style="13" customWidth="1"/>
    <col min="3" max="3" width="35.28515625" style="13" customWidth="1"/>
    <col min="4" max="4" width="11.5703125" style="90" customWidth="1"/>
    <col min="5" max="5" width="11.85546875" style="91" bestFit="1" customWidth="1"/>
    <col min="6" max="6" width="13.28515625" style="103" customWidth="1"/>
    <col min="7" max="7" width="11.85546875" style="90" bestFit="1" customWidth="1"/>
    <col min="8" max="9" width="11.85546875" style="93" bestFit="1" customWidth="1"/>
    <col min="10" max="10" width="11.85546875" style="93" customWidth="1"/>
    <col min="11" max="11" width="9.28515625" style="13" bestFit="1" customWidth="1"/>
    <col min="12" max="16384" width="9.140625" style="13"/>
  </cols>
  <sheetData>
    <row r="1" spans="1:11" ht="18.75" x14ac:dyDescent="0.3">
      <c r="A1" s="83"/>
      <c r="F1" s="204" t="s">
        <v>210</v>
      </c>
      <c r="G1" s="204"/>
      <c r="H1" s="204"/>
      <c r="I1" s="204"/>
      <c r="J1" s="204"/>
    </row>
    <row r="2" spans="1:11" ht="55.5" customHeight="1" x14ac:dyDescent="0.3">
      <c r="A2" s="83"/>
      <c r="F2" s="205" t="s">
        <v>328</v>
      </c>
      <c r="G2" s="205"/>
      <c r="H2" s="205"/>
      <c r="I2" s="205"/>
      <c r="J2" s="205"/>
    </row>
    <row r="3" spans="1:11" ht="18.75" x14ac:dyDescent="0.25">
      <c r="A3" s="83"/>
      <c r="F3" s="118"/>
      <c r="G3" s="67"/>
      <c r="H3" s="67"/>
      <c r="I3" s="67"/>
      <c r="J3" s="67"/>
    </row>
    <row r="4" spans="1:11" ht="18.75" x14ac:dyDescent="0.3">
      <c r="A4" s="83"/>
      <c r="F4" s="119"/>
      <c r="G4" s="84"/>
      <c r="H4" s="84" t="s">
        <v>211</v>
      </c>
      <c r="I4" s="85"/>
      <c r="J4" s="85"/>
    </row>
    <row r="5" spans="1:11" ht="18.75" x14ac:dyDescent="0.3">
      <c r="A5" s="83"/>
      <c r="F5" s="119"/>
      <c r="G5" s="52"/>
      <c r="H5" s="52" t="s">
        <v>172</v>
      </c>
      <c r="I5" s="87"/>
      <c r="J5" s="87"/>
    </row>
    <row r="6" spans="1:11" ht="14.25" customHeight="1" x14ac:dyDescent="0.3">
      <c r="A6" s="83"/>
      <c r="F6" s="119"/>
      <c r="G6" s="52"/>
      <c r="H6" s="52" t="s">
        <v>156</v>
      </c>
      <c r="I6" s="88"/>
      <c r="J6" s="88"/>
    </row>
    <row r="7" spans="1:11" ht="15" customHeight="1" x14ac:dyDescent="0.3">
      <c r="A7" s="83"/>
      <c r="G7" s="104"/>
      <c r="H7" s="92"/>
      <c r="I7" s="92"/>
    </row>
    <row r="8" spans="1:11" ht="1.5" customHeight="1" x14ac:dyDescent="0.25">
      <c r="A8" s="83"/>
      <c r="H8" s="94"/>
      <c r="I8" s="94"/>
    </row>
    <row r="9" spans="1:11" ht="15.75" x14ac:dyDescent="0.25">
      <c r="A9" s="277" t="s">
        <v>78</v>
      </c>
      <c r="B9" s="277"/>
      <c r="C9" s="277"/>
      <c r="D9" s="277"/>
      <c r="E9" s="277"/>
      <c r="F9" s="277"/>
      <c r="G9" s="277"/>
      <c r="H9" s="277"/>
      <c r="I9" s="277"/>
      <c r="J9" s="277"/>
    </row>
    <row r="10" spans="1:11" x14ac:dyDescent="0.25">
      <c r="A10" s="95"/>
    </row>
    <row r="11" spans="1:11" ht="15.75" customHeight="1" x14ac:dyDescent="0.25">
      <c r="A11" s="280" t="s">
        <v>5</v>
      </c>
      <c r="B11" s="279" t="s">
        <v>79</v>
      </c>
      <c r="C11" s="279" t="s">
        <v>80</v>
      </c>
      <c r="D11" s="276" t="s">
        <v>153</v>
      </c>
      <c r="E11" s="276"/>
      <c r="F11" s="276"/>
      <c r="G11" s="276"/>
      <c r="H11" s="276"/>
      <c r="I11" s="276"/>
      <c r="J11" s="276"/>
    </row>
    <row r="12" spans="1:11" x14ac:dyDescent="0.25">
      <c r="A12" s="280"/>
      <c r="B12" s="279"/>
      <c r="C12" s="279"/>
      <c r="D12" s="131" t="s">
        <v>76</v>
      </c>
      <c r="E12" s="131" t="s">
        <v>129</v>
      </c>
      <c r="F12" s="131" t="s">
        <v>130</v>
      </c>
      <c r="G12" s="131" t="s">
        <v>131</v>
      </c>
      <c r="H12" s="131" t="s">
        <v>132</v>
      </c>
      <c r="I12" s="131" t="s">
        <v>46</v>
      </c>
      <c r="J12" s="131" t="s">
        <v>47</v>
      </c>
    </row>
    <row r="13" spans="1:11" x14ac:dyDescent="0.25">
      <c r="A13" s="278"/>
      <c r="B13" s="274" t="s">
        <v>81</v>
      </c>
      <c r="C13" s="121" t="s">
        <v>82</v>
      </c>
      <c r="D13" s="98">
        <f>E13+F13+G13+H13+I13+J13</f>
        <v>187891.48693300001</v>
      </c>
      <c r="E13" s="97">
        <f>E14+E15</f>
        <v>88771.28693300001</v>
      </c>
      <c r="F13" s="105">
        <f>F14+F15</f>
        <v>78743.999999999985</v>
      </c>
      <c r="G13" s="97">
        <f>G14+G15</f>
        <v>20376.2</v>
      </c>
      <c r="H13" s="97">
        <v>0</v>
      </c>
      <c r="I13" s="97">
        <v>0</v>
      </c>
      <c r="J13" s="97">
        <v>0</v>
      </c>
      <c r="K13" s="122"/>
    </row>
    <row r="14" spans="1:11" x14ac:dyDescent="0.25">
      <c r="A14" s="278"/>
      <c r="B14" s="274"/>
      <c r="C14" s="121" t="s">
        <v>83</v>
      </c>
      <c r="D14" s="98">
        <f t="shared" ref="D14:D78" si="0">E14+F14+G14+H14+I14+J14</f>
        <v>50355.811579999994</v>
      </c>
      <c r="E14" s="97">
        <f>SUBTOTAL(9,E38,E44,E50,E56,E62,E68,E75,E83,E96,E102,E112,E119,E129,E140,E146,E161)</f>
        <v>22221.411580000004</v>
      </c>
      <c r="F14" s="105">
        <v>19000.199999999997</v>
      </c>
      <c r="G14" s="97">
        <v>9134.2000000000007</v>
      </c>
      <c r="H14" s="97">
        <v>0</v>
      </c>
      <c r="I14" s="97">
        <v>0</v>
      </c>
      <c r="J14" s="97">
        <v>0</v>
      </c>
      <c r="K14" s="122"/>
    </row>
    <row r="15" spans="1:11" x14ac:dyDescent="0.25">
      <c r="A15" s="278"/>
      <c r="B15" s="274"/>
      <c r="C15" s="121" t="s">
        <v>84</v>
      </c>
      <c r="D15" s="98">
        <f t="shared" si="0"/>
        <v>137535.675353</v>
      </c>
      <c r="E15" s="97">
        <f>E17+E18+E19+E20+E21+E22+E23+E24</f>
        <v>66549.87535300001</v>
      </c>
      <c r="F15" s="105">
        <f>SUM(F17:F24)</f>
        <v>59743.799999999988</v>
      </c>
      <c r="G15" s="97">
        <v>11242</v>
      </c>
      <c r="H15" s="97">
        <v>0</v>
      </c>
      <c r="I15" s="97">
        <v>0</v>
      </c>
      <c r="J15" s="97">
        <v>0</v>
      </c>
      <c r="K15" s="122"/>
    </row>
    <row r="16" spans="1:11" ht="24" x14ac:dyDescent="0.25">
      <c r="A16" s="278"/>
      <c r="B16" s="274"/>
      <c r="C16" s="121" t="s">
        <v>85</v>
      </c>
      <c r="D16" s="98">
        <f t="shared" si="0"/>
        <v>20999.027952999997</v>
      </c>
      <c r="E16" s="97">
        <f>SUBTOTAL(9,E40,E46,E52,E58,E64,E70,E77,E85,E98,E114,E121,E131,E142,E148,E163)</f>
        <v>11168.027952999999</v>
      </c>
      <c r="F16" s="105">
        <v>5997.6999999999989</v>
      </c>
      <c r="G16" s="97">
        <v>3833.3</v>
      </c>
      <c r="H16" s="97">
        <v>0</v>
      </c>
      <c r="I16" s="97">
        <v>0</v>
      </c>
      <c r="J16" s="97">
        <v>0</v>
      </c>
      <c r="K16" s="122"/>
    </row>
    <row r="17" spans="1:11" ht="24" x14ac:dyDescent="0.25">
      <c r="A17" s="278"/>
      <c r="B17" s="274"/>
      <c r="C17" s="123" t="s">
        <v>193</v>
      </c>
      <c r="D17" s="98">
        <f t="shared" si="0"/>
        <v>53941.038709999993</v>
      </c>
      <c r="E17" s="97">
        <f>SUBTOTAL(9,E30,E66,E81,E104,E106,E116,E123,E125,E133,E137,E150,E155,E175)</f>
        <v>21641.991890000001</v>
      </c>
      <c r="F17" s="97">
        <f>SUBTOTAL(9,F30,F66,F72,F81,F104,F106,F116,F123,F125,F133,F137,F150,F155,F169,F175,F179,F185,F189,F193,F196,F200,F208,F212,F215,F219,F222,F225,F229,F239,F247,F258)</f>
        <v>26444.546819999996</v>
      </c>
      <c r="G17" s="97">
        <f>SUBTOTAL(9,G30,G66,G72,G81,G104,G106,G116,G123,G125,G133,G137,G150,G155,G169,G175,G179,G185,G189,G193,G196,G200,G208,G212,G215,G219,G222,G225,G229,G239,G247,G258)</f>
        <v>5854.5</v>
      </c>
      <c r="H17" s="97">
        <v>0</v>
      </c>
      <c r="I17" s="97">
        <v>0</v>
      </c>
      <c r="J17" s="97">
        <v>0</v>
      </c>
      <c r="K17" s="124"/>
    </row>
    <row r="18" spans="1:11" ht="24" x14ac:dyDescent="0.25">
      <c r="A18" s="278"/>
      <c r="B18" s="274"/>
      <c r="C18" s="123" t="s">
        <v>39</v>
      </c>
      <c r="D18" s="98">
        <f t="shared" si="0"/>
        <v>17304.486440000001</v>
      </c>
      <c r="E18" s="97">
        <f>SUBTOTAL(9,E32,E48,E138,E176)</f>
        <v>9449.9864400000006</v>
      </c>
      <c r="F18" s="105">
        <f>SUBTOTAL(9,F32,F48,F138,F176,F180,F172)</f>
        <v>6300</v>
      </c>
      <c r="G18" s="97">
        <f t="shared" ref="G18:J18" si="1">SUBTOTAL(9,G32,G48,G138,G176)</f>
        <v>1554.5</v>
      </c>
      <c r="H18" s="97">
        <f t="shared" si="1"/>
        <v>0</v>
      </c>
      <c r="I18" s="97">
        <f t="shared" si="1"/>
        <v>0</v>
      </c>
      <c r="J18" s="97">
        <f t="shared" si="1"/>
        <v>0</v>
      </c>
      <c r="K18" s="124"/>
    </row>
    <row r="19" spans="1:11" ht="36" x14ac:dyDescent="0.25">
      <c r="A19" s="278"/>
      <c r="B19" s="274"/>
      <c r="C19" s="123" t="s">
        <v>51</v>
      </c>
      <c r="D19" s="98">
        <f t="shared" si="0"/>
        <v>15415.811103</v>
      </c>
      <c r="E19" s="97">
        <f>SUBTOTAL(9,E33,E54,E127,E151)</f>
        <v>5777.0012230000002</v>
      </c>
      <c r="F19" s="105">
        <f>SUBTOTAL(9,F33,F54,F93,F127,F151)</f>
        <v>3130.2098799999999</v>
      </c>
      <c r="G19" s="97">
        <f>SUBTOTAL(9,G33,G54,G93,G127,G151)</f>
        <v>6508.6</v>
      </c>
      <c r="H19" s="97">
        <v>0</v>
      </c>
      <c r="I19" s="97">
        <v>0</v>
      </c>
      <c r="J19" s="97">
        <v>0</v>
      </c>
      <c r="K19" s="124"/>
    </row>
    <row r="20" spans="1:11" ht="24" x14ac:dyDescent="0.25">
      <c r="A20" s="278"/>
      <c r="B20" s="274"/>
      <c r="C20" s="123" t="s">
        <v>329</v>
      </c>
      <c r="D20" s="98">
        <f t="shared" si="0"/>
        <v>21824.397789999999</v>
      </c>
      <c r="E20" s="97">
        <f>SUBTOTAL(9,E34,E60,E100,E134,E152)</f>
        <v>5690.7841200000003</v>
      </c>
      <c r="F20" s="105">
        <f>SUBTOTAL(9,F34,F60,F100,F134,F152)</f>
        <v>16133.613669999999</v>
      </c>
      <c r="G20" s="97">
        <f>SUBTOTAL(9,G34,G50,G140,G178)</f>
        <v>0</v>
      </c>
      <c r="H20" s="97">
        <v>0</v>
      </c>
      <c r="I20" s="97">
        <v>0</v>
      </c>
      <c r="J20" s="97">
        <v>0</v>
      </c>
      <c r="K20" s="124"/>
    </row>
    <row r="21" spans="1:11" ht="24" x14ac:dyDescent="0.25">
      <c r="A21" s="278"/>
      <c r="B21" s="274"/>
      <c r="C21" s="123" t="s">
        <v>41</v>
      </c>
      <c r="D21" s="98">
        <f t="shared" si="0"/>
        <v>21238.43</v>
      </c>
      <c r="E21" s="97">
        <f>SUBTOTAL(9,E31,E42,E165,E204,E207,E233,E236,E244,E251,E254,E257)</f>
        <v>12042.83</v>
      </c>
      <c r="F21" s="105">
        <f>SUBTOTAL(9,F31,F42,F165,F204,F207,F233,F236,F240,F244,F251,F254,F257)</f>
        <v>2736.7</v>
      </c>
      <c r="G21" s="97">
        <f>SUBTOTAL(9,G31,G42,G165,G204,G207,G233,G236,G240,G244,G251,G254,G257)</f>
        <v>6458.9</v>
      </c>
      <c r="H21" s="97">
        <v>0</v>
      </c>
      <c r="I21" s="97">
        <v>0</v>
      </c>
      <c r="J21" s="97">
        <v>0</v>
      </c>
      <c r="K21" s="124"/>
    </row>
    <row r="22" spans="1:11" ht="24" x14ac:dyDescent="0.25">
      <c r="A22" s="278"/>
      <c r="B22" s="274"/>
      <c r="C22" s="123" t="s">
        <v>75</v>
      </c>
      <c r="D22" s="98">
        <f>E22</f>
        <v>10920.31</v>
      </c>
      <c r="E22" s="97">
        <f>SUBTOTAL(9,E36,E73,E186,E190,E193,E195,E198,E205,E227,E234,E245)</f>
        <v>10920.31</v>
      </c>
      <c r="F22" s="105" t="s">
        <v>174</v>
      </c>
      <c r="G22" s="105" t="s">
        <v>174</v>
      </c>
      <c r="H22" s="105" t="s">
        <v>174</v>
      </c>
      <c r="I22" s="105" t="s">
        <v>174</v>
      </c>
      <c r="J22" s="105" t="s">
        <v>174</v>
      </c>
      <c r="K22" s="124"/>
    </row>
    <row r="23" spans="1:11" ht="24" x14ac:dyDescent="0.25">
      <c r="A23" s="278"/>
      <c r="B23" s="274"/>
      <c r="C23" s="123" t="s">
        <v>40</v>
      </c>
      <c r="D23" s="98">
        <f t="shared" si="0"/>
        <v>2166.8996099999999</v>
      </c>
      <c r="E23" s="97">
        <f>SUBTOTAL(9,E144,E87)</f>
        <v>432.36750999999998</v>
      </c>
      <c r="F23" s="105">
        <f>SUBTOTAL(9,F144,F87)</f>
        <v>1734.5320999999999</v>
      </c>
      <c r="G23" s="97">
        <f>SUBTOTAL(9,G144,G87)</f>
        <v>0</v>
      </c>
      <c r="H23" s="97">
        <v>0</v>
      </c>
      <c r="I23" s="97">
        <v>0</v>
      </c>
      <c r="J23" s="97">
        <v>0</v>
      </c>
      <c r="K23" s="124"/>
    </row>
    <row r="24" spans="1:11" ht="24" x14ac:dyDescent="0.25">
      <c r="A24" s="278"/>
      <c r="B24" s="274"/>
      <c r="C24" s="123" t="s">
        <v>152</v>
      </c>
      <c r="D24" s="98">
        <f t="shared" si="0"/>
        <v>3858.8017</v>
      </c>
      <c r="E24" s="97">
        <f>SUBTOTAL(9,E79)</f>
        <v>594.60416999999995</v>
      </c>
      <c r="F24" s="105">
        <f>SUBTOTAL(9,F79)</f>
        <v>3264.1975299999999</v>
      </c>
      <c r="G24" s="97">
        <f>SUBTOTAL(9,G79)</f>
        <v>0</v>
      </c>
      <c r="H24" s="97">
        <v>0</v>
      </c>
      <c r="I24" s="97">
        <v>0</v>
      </c>
      <c r="J24" s="97">
        <v>0</v>
      </c>
      <c r="K24" s="124"/>
    </row>
    <row r="25" spans="1:11" x14ac:dyDescent="0.25">
      <c r="A25" s="274" t="s">
        <v>151</v>
      </c>
      <c r="B25" s="274"/>
      <c r="C25" s="121" t="s">
        <v>82</v>
      </c>
      <c r="D25" s="98">
        <f t="shared" si="0"/>
        <v>168022.79148999997</v>
      </c>
      <c r="E25" s="98">
        <f>SUM(E28,E94,E117,E135)</f>
        <v>81426.291489999989</v>
      </c>
      <c r="F25" s="106">
        <f>SUM(F28,F94,F117,F135)</f>
        <v>68919.999999999985</v>
      </c>
      <c r="G25" s="98">
        <f>SUM(G28,G94,G117,G135)</f>
        <v>17676.5</v>
      </c>
      <c r="H25" s="98">
        <v>0</v>
      </c>
      <c r="I25" s="98">
        <v>0</v>
      </c>
      <c r="J25" s="98">
        <v>0</v>
      </c>
      <c r="K25" s="122"/>
    </row>
    <row r="26" spans="1:11" x14ac:dyDescent="0.25">
      <c r="A26" s="274"/>
      <c r="B26" s="274"/>
      <c r="C26" s="121" t="s">
        <v>83</v>
      </c>
      <c r="D26" s="98">
        <f t="shared" si="0"/>
        <v>42524.91158</v>
      </c>
      <c r="E26" s="98">
        <f>SUM(E38,E44,E50,E56,E62,E68,E75,E83,E96,E102,E112,E119,E129,E140,E146)</f>
        <v>18176.411580000004</v>
      </c>
      <c r="F26" s="106">
        <f>SUM(F38,F44,F50,F56,F62,F68,F75,F83,F89,F96,F102,F112,F119,F129,F140,F146)</f>
        <v>15214.3</v>
      </c>
      <c r="G26" s="98">
        <f>SUM(G38,G44,G50,G56,G62,G68,G75,G83,G89,G96,G102,G112,G119,G129,G140,G146)</f>
        <v>9134.2000000000007</v>
      </c>
      <c r="H26" s="98">
        <v>0</v>
      </c>
      <c r="I26" s="98">
        <v>0</v>
      </c>
      <c r="J26" s="98">
        <v>0</v>
      </c>
      <c r="K26" s="122"/>
    </row>
    <row r="27" spans="1:11" ht="18.75" customHeight="1" x14ac:dyDescent="0.25">
      <c r="A27" s="274"/>
      <c r="B27" s="274"/>
      <c r="C27" s="121" t="s">
        <v>190</v>
      </c>
      <c r="D27" s="98">
        <f t="shared" si="0"/>
        <v>126997.875353</v>
      </c>
      <c r="E27" s="98">
        <f>SUBTOTAL(9,E29,E39,E45,E51,E57,E63,E69,E76,E80,E84,E97,E103,E105,E113,E120,E124,E126,E130,E136,E141,E147,E154)</f>
        <v>63249.875352999996</v>
      </c>
      <c r="F27" s="106">
        <f>SUBTOTAL(9,F29,F39,F45,F51,F57,F63,F69,F76,F80,F84,F90,F97,F103,F105,F113,F120,F124,F126,F130,F136,F141,F147,F154)</f>
        <v>53705.7</v>
      </c>
      <c r="G27" s="98">
        <f>SUBTOTAL(9,G29,G39,G45,G51,G57,G63,G69,G76,G80,G84,G90,G97,G103,G105,G113,G120,G124,G126,G130,G136,G141,G147,G154)</f>
        <v>10042.299999999999</v>
      </c>
      <c r="H27" s="98">
        <v>0</v>
      </c>
      <c r="I27" s="98">
        <v>0</v>
      </c>
      <c r="J27" s="98">
        <v>0</v>
      </c>
      <c r="K27" s="122"/>
    </row>
    <row r="28" spans="1:11" x14ac:dyDescent="0.25">
      <c r="A28" s="274" t="s">
        <v>203</v>
      </c>
      <c r="B28" s="274"/>
      <c r="C28" s="274"/>
      <c r="D28" s="98">
        <f t="shared" si="0"/>
        <v>145398.62494999997</v>
      </c>
      <c r="E28" s="98">
        <f>SUM(E29,E37,E43,E49,E55,E61,E67,E74,E80,E82)</f>
        <v>70300.461889999991</v>
      </c>
      <c r="F28" s="106">
        <f>SUM(F29,F37,F43,F49,F55,F61,F67,F74,F80,F82,F88)</f>
        <v>57531.663059999992</v>
      </c>
      <c r="G28" s="98">
        <f>SUM(G29,G37,G43,G49,G55,G61,G67,G74,G80,G82,G88)</f>
        <v>17566.5</v>
      </c>
      <c r="H28" s="98">
        <v>0</v>
      </c>
      <c r="I28" s="98">
        <v>0</v>
      </c>
      <c r="J28" s="98">
        <v>0</v>
      </c>
      <c r="K28" s="122"/>
    </row>
    <row r="29" spans="1:11" ht="24" x14ac:dyDescent="0.25">
      <c r="A29" s="275" t="s">
        <v>86</v>
      </c>
      <c r="B29" s="273" t="s">
        <v>49</v>
      </c>
      <c r="C29" s="123" t="s">
        <v>142</v>
      </c>
      <c r="D29" s="98">
        <f t="shared" si="0"/>
        <v>3889.4219999999996</v>
      </c>
      <c r="E29" s="97">
        <f>SUM(E30:E36)</f>
        <v>1493.5</v>
      </c>
      <c r="F29" s="105">
        <f>SUM(F30:F36)</f>
        <v>2395.9219999999996</v>
      </c>
      <c r="G29" s="97">
        <f>SUM(G30:G36)</f>
        <v>0</v>
      </c>
      <c r="H29" s="97">
        <v>0</v>
      </c>
      <c r="I29" s="97">
        <v>0</v>
      </c>
      <c r="J29" s="97">
        <v>0</v>
      </c>
      <c r="K29" s="122"/>
    </row>
    <row r="30" spans="1:11" ht="24" x14ac:dyDescent="0.25">
      <c r="A30" s="275"/>
      <c r="B30" s="273"/>
      <c r="C30" s="123" t="s">
        <v>193</v>
      </c>
      <c r="D30" s="98">
        <f t="shared" si="0"/>
        <v>1490.7539999999999</v>
      </c>
      <c r="E30" s="97">
        <f>500-6.5</f>
        <v>493.5</v>
      </c>
      <c r="F30" s="105">
        <f>997.254</f>
        <v>997.25400000000002</v>
      </c>
      <c r="G30" s="97">
        <v>0</v>
      </c>
      <c r="H30" s="97">
        <v>0</v>
      </c>
      <c r="I30" s="97">
        <v>0</v>
      </c>
      <c r="J30" s="97">
        <v>0</v>
      </c>
      <c r="K30" s="122"/>
    </row>
    <row r="31" spans="1:11" ht="24" x14ac:dyDescent="0.25">
      <c r="A31" s="275"/>
      <c r="B31" s="273"/>
      <c r="C31" s="123" t="s">
        <v>41</v>
      </c>
      <c r="D31" s="98">
        <f t="shared" si="0"/>
        <v>200</v>
      </c>
      <c r="E31" s="97">
        <v>200</v>
      </c>
      <c r="F31" s="105">
        <v>0</v>
      </c>
      <c r="G31" s="97">
        <v>0</v>
      </c>
      <c r="H31" s="97">
        <v>0</v>
      </c>
      <c r="I31" s="97">
        <v>0</v>
      </c>
      <c r="J31" s="97">
        <v>0</v>
      </c>
      <c r="K31" s="122"/>
    </row>
    <row r="32" spans="1:11" ht="24" x14ac:dyDescent="0.25">
      <c r="A32" s="275"/>
      <c r="B32" s="273"/>
      <c r="C32" s="123" t="s">
        <v>39</v>
      </c>
      <c r="D32" s="98">
        <f t="shared" si="0"/>
        <v>300</v>
      </c>
      <c r="E32" s="97">
        <v>200</v>
      </c>
      <c r="F32" s="105">
        <v>100</v>
      </c>
      <c r="G32" s="97">
        <v>0</v>
      </c>
      <c r="H32" s="97">
        <v>0</v>
      </c>
      <c r="I32" s="97">
        <v>0</v>
      </c>
      <c r="J32" s="97">
        <v>0</v>
      </c>
      <c r="K32" s="122"/>
    </row>
    <row r="33" spans="1:11" ht="36" x14ac:dyDescent="0.25">
      <c r="A33" s="275"/>
      <c r="B33" s="273"/>
      <c r="C33" s="123" t="s">
        <v>51</v>
      </c>
      <c r="D33" s="98">
        <f t="shared" si="0"/>
        <v>300</v>
      </c>
      <c r="E33" s="97">
        <v>200</v>
      </c>
      <c r="F33" s="105">
        <v>100</v>
      </c>
      <c r="G33" s="97">
        <v>0</v>
      </c>
      <c r="H33" s="97">
        <v>0</v>
      </c>
      <c r="I33" s="97">
        <v>0</v>
      </c>
      <c r="J33" s="97">
        <v>0</v>
      </c>
      <c r="K33" s="122"/>
    </row>
    <row r="34" spans="1:11" ht="24" x14ac:dyDescent="0.25">
      <c r="A34" s="275"/>
      <c r="B34" s="273"/>
      <c r="C34" s="123" t="s">
        <v>329</v>
      </c>
      <c r="D34" s="98">
        <f t="shared" si="0"/>
        <v>1398.6679999999999</v>
      </c>
      <c r="E34" s="97">
        <v>200</v>
      </c>
      <c r="F34" s="105">
        <v>1198.6679999999999</v>
      </c>
      <c r="G34" s="97">
        <v>0</v>
      </c>
      <c r="H34" s="97">
        <v>0</v>
      </c>
      <c r="I34" s="97">
        <v>0</v>
      </c>
      <c r="J34" s="97">
        <v>0</v>
      </c>
      <c r="K34" s="122"/>
    </row>
    <row r="35" spans="1:11" ht="24" x14ac:dyDescent="0.25">
      <c r="A35" s="275"/>
      <c r="B35" s="273"/>
      <c r="C35" s="123" t="s">
        <v>152</v>
      </c>
      <c r="D35" s="98">
        <f t="shared" si="0"/>
        <v>0</v>
      </c>
      <c r="E35" s="97">
        <v>0</v>
      </c>
      <c r="F35" s="105">
        <v>0</v>
      </c>
      <c r="G35" s="97"/>
      <c r="H35" s="97"/>
      <c r="I35" s="97"/>
      <c r="J35" s="97"/>
      <c r="K35" s="122"/>
    </row>
    <row r="36" spans="1:11" ht="24" x14ac:dyDescent="0.25">
      <c r="A36" s="275"/>
      <c r="B36" s="273"/>
      <c r="C36" s="123" t="s">
        <v>75</v>
      </c>
      <c r="D36" s="98">
        <f>E36</f>
        <v>200</v>
      </c>
      <c r="E36" s="97">
        <v>200</v>
      </c>
      <c r="F36" s="105" t="s">
        <v>174</v>
      </c>
      <c r="G36" s="105" t="s">
        <v>174</v>
      </c>
      <c r="H36" s="105" t="s">
        <v>174</v>
      </c>
      <c r="I36" s="105" t="s">
        <v>174</v>
      </c>
      <c r="J36" s="105" t="s">
        <v>174</v>
      </c>
      <c r="K36" s="122"/>
    </row>
    <row r="37" spans="1:11" x14ac:dyDescent="0.25">
      <c r="A37" s="275" t="s">
        <v>87</v>
      </c>
      <c r="B37" s="273" t="s">
        <v>200</v>
      </c>
      <c r="C37" s="123" t="s">
        <v>76</v>
      </c>
      <c r="D37" s="98">
        <f t="shared" si="0"/>
        <v>30398.629999999997</v>
      </c>
      <c r="E37" s="97">
        <f>SUM(E38:E39)</f>
        <v>16842.03</v>
      </c>
      <c r="F37" s="105">
        <v>7097.7000000000007</v>
      </c>
      <c r="G37" s="97">
        <v>6458.9</v>
      </c>
      <c r="H37" s="97">
        <v>0</v>
      </c>
      <c r="I37" s="97">
        <v>0</v>
      </c>
      <c r="J37" s="97">
        <v>0</v>
      </c>
      <c r="K37" s="122"/>
    </row>
    <row r="38" spans="1:11" x14ac:dyDescent="0.25">
      <c r="A38" s="275"/>
      <c r="B38" s="273"/>
      <c r="C38" s="123" t="s">
        <v>88</v>
      </c>
      <c r="D38" s="98">
        <f t="shared" si="0"/>
        <v>18980</v>
      </c>
      <c r="E38" s="97">
        <v>7999.2</v>
      </c>
      <c r="F38" s="105">
        <v>5749.1</v>
      </c>
      <c r="G38" s="97">
        <v>5231.7</v>
      </c>
      <c r="H38" s="97">
        <v>0</v>
      </c>
      <c r="I38" s="97">
        <v>0</v>
      </c>
      <c r="J38" s="97">
        <v>0</v>
      </c>
      <c r="K38" s="122"/>
    </row>
    <row r="39" spans="1:11" ht="24" x14ac:dyDescent="0.25">
      <c r="A39" s="275"/>
      <c r="B39" s="273"/>
      <c r="C39" s="123" t="s">
        <v>142</v>
      </c>
      <c r="D39" s="98">
        <f t="shared" si="0"/>
        <v>11418.630000000001</v>
      </c>
      <c r="E39" s="97">
        <f>SUM(E40:E41)</f>
        <v>8842.83</v>
      </c>
      <c r="F39" s="105">
        <v>1348.6</v>
      </c>
      <c r="G39" s="97">
        <v>1227.2</v>
      </c>
      <c r="H39" s="97">
        <v>0</v>
      </c>
      <c r="I39" s="97">
        <v>0</v>
      </c>
      <c r="J39" s="97">
        <v>0</v>
      </c>
      <c r="K39" s="122"/>
    </row>
    <row r="40" spans="1:11" ht="24" x14ac:dyDescent="0.25">
      <c r="A40" s="275"/>
      <c r="B40" s="273"/>
      <c r="C40" s="123" t="s">
        <v>85</v>
      </c>
      <c r="D40" s="98">
        <f t="shared" si="0"/>
        <v>6169.63</v>
      </c>
      <c r="E40" s="97">
        <v>3593.83</v>
      </c>
      <c r="F40" s="105">
        <v>1348.6</v>
      </c>
      <c r="G40" s="97">
        <v>1227.2</v>
      </c>
      <c r="H40" s="97">
        <v>0</v>
      </c>
      <c r="I40" s="97">
        <v>0</v>
      </c>
      <c r="J40" s="97">
        <v>0</v>
      </c>
      <c r="K40" s="122"/>
    </row>
    <row r="41" spans="1:11" ht="24" x14ac:dyDescent="0.25">
      <c r="A41" s="275"/>
      <c r="B41" s="273"/>
      <c r="C41" s="123" t="s">
        <v>141</v>
      </c>
      <c r="D41" s="98">
        <f t="shared" si="0"/>
        <v>5249</v>
      </c>
      <c r="E41" s="97">
        <v>5249</v>
      </c>
      <c r="F41" s="105">
        <v>0</v>
      </c>
      <c r="G41" s="97">
        <v>0</v>
      </c>
      <c r="H41" s="97">
        <v>0</v>
      </c>
      <c r="I41" s="97">
        <v>0</v>
      </c>
      <c r="J41" s="97">
        <v>0</v>
      </c>
      <c r="K41" s="122"/>
    </row>
    <row r="42" spans="1:11" ht="91.5" customHeight="1" x14ac:dyDescent="0.25">
      <c r="A42" s="275"/>
      <c r="B42" s="273"/>
      <c r="C42" s="123" t="s">
        <v>41</v>
      </c>
      <c r="D42" s="98">
        <f t="shared" si="0"/>
        <v>16650.330000000002</v>
      </c>
      <c r="E42" s="97">
        <f>E39</f>
        <v>8842.83</v>
      </c>
      <c r="F42" s="105">
        <v>1348.6</v>
      </c>
      <c r="G42" s="97">
        <v>6458.9</v>
      </c>
      <c r="H42" s="97">
        <v>0</v>
      </c>
      <c r="I42" s="97">
        <v>0</v>
      </c>
      <c r="J42" s="97">
        <v>0</v>
      </c>
      <c r="K42" s="122"/>
    </row>
    <row r="43" spans="1:11" ht="10.5" customHeight="1" x14ac:dyDescent="0.25">
      <c r="A43" s="275" t="s">
        <v>89</v>
      </c>
      <c r="B43" s="273" t="s">
        <v>155</v>
      </c>
      <c r="C43" s="123" t="s">
        <v>76</v>
      </c>
      <c r="D43" s="98">
        <f t="shared" si="0"/>
        <v>17605</v>
      </c>
      <c r="E43" s="97">
        <v>9000.5</v>
      </c>
      <c r="F43" s="105">
        <v>7050</v>
      </c>
      <c r="G43" s="97">
        <v>1554.5</v>
      </c>
      <c r="H43" s="97">
        <v>0</v>
      </c>
      <c r="I43" s="97">
        <v>0</v>
      </c>
      <c r="J43" s="97">
        <v>0</v>
      </c>
      <c r="K43" s="122"/>
    </row>
    <row r="44" spans="1:11" x14ac:dyDescent="0.25">
      <c r="A44" s="275"/>
      <c r="B44" s="273"/>
      <c r="C44" s="123" t="s">
        <v>88</v>
      </c>
      <c r="D44" s="98">
        <f t="shared" si="0"/>
        <v>2600.5135600000003</v>
      </c>
      <c r="E44" s="97">
        <v>1750.5135600000001</v>
      </c>
      <c r="F44" s="105">
        <v>850</v>
      </c>
      <c r="G44" s="97">
        <v>0</v>
      </c>
      <c r="H44" s="97">
        <v>0</v>
      </c>
      <c r="I44" s="97">
        <v>0</v>
      </c>
      <c r="J44" s="97">
        <v>0</v>
      </c>
      <c r="K44" s="122"/>
    </row>
    <row r="45" spans="1:11" ht="24" x14ac:dyDescent="0.25">
      <c r="A45" s="275"/>
      <c r="B45" s="273"/>
      <c r="C45" s="123" t="s">
        <v>142</v>
      </c>
      <c r="D45" s="98">
        <f t="shared" si="0"/>
        <v>15004.486440000001</v>
      </c>
      <c r="E45" s="97">
        <f>E46+E47</f>
        <v>7249.9864399999997</v>
      </c>
      <c r="F45" s="105">
        <v>6200</v>
      </c>
      <c r="G45" s="97">
        <v>1554.5</v>
      </c>
      <c r="H45" s="97">
        <v>0</v>
      </c>
      <c r="I45" s="97">
        <v>0</v>
      </c>
      <c r="J45" s="97">
        <v>0</v>
      </c>
      <c r="K45" s="122"/>
    </row>
    <row r="46" spans="1:11" ht="24" x14ac:dyDescent="0.25">
      <c r="A46" s="275"/>
      <c r="B46" s="273"/>
      <c r="C46" s="123" t="s">
        <v>85</v>
      </c>
      <c r="D46" s="98">
        <f t="shared" si="0"/>
        <v>986.15915999999993</v>
      </c>
      <c r="E46" s="97">
        <v>786.77643999999998</v>
      </c>
      <c r="F46" s="105">
        <v>199.38272000000001</v>
      </c>
      <c r="G46" s="97">
        <v>0</v>
      </c>
      <c r="H46" s="97">
        <v>0</v>
      </c>
      <c r="I46" s="97">
        <v>0</v>
      </c>
      <c r="J46" s="97">
        <v>0</v>
      </c>
      <c r="K46" s="122"/>
    </row>
    <row r="47" spans="1:11" ht="24" x14ac:dyDescent="0.25">
      <c r="A47" s="275"/>
      <c r="B47" s="273"/>
      <c r="C47" s="123" t="s">
        <v>141</v>
      </c>
      <c r="D47" s="98">
        <f t="shared" si="0"/>
        <v>14018.327280000001</v>
      </c>
      <c r="E47" s="97">
        <v>6463.21</v>
      </c>
      <c r="F47" s="105">
        <v>6000.6172800000004</v>
      </c>
      <c r="G47" s="97">
        <v>1554.5</v>
      </c>
      <c r="H47" s="97">
        <v>0</v>
      </c>
      <c r="I47" s="97">
        <v>0</v>
      </c>
      <c r="J47" s="97">
        <v>0</v>
      </c>
      <c r="K47" s="122"/>
    </row>
    <row r="48" spans="1:11" ht="25.5" customHeight="1" x14ac:dyDescent="0.25">
      <c r="A48" s="275"/>
      <c r="B48" s="273"/>
      <c r="C48" s="123" t="s">
        <v>39</v>
      </c>
      <c r="D48" s="98">
        <f t="shared" si="0"/>
        <v>15004.486440000001</v>
      </c>
      <c r="E48" s="97">
        <f>E45</f>
        <v>7249.9864399999997</v>
      </c>
      <c r="F48" s="105">
        <v>6200</v>
      </c>
      <c r="G48" s="97">
        <v>1554.5</v>
      </c>
      <c r="H48" s="97">
        <v>0</v>
      </c>
      <c r="I48" s="97">
        <v>0</v>
      </c>
      <c r="J48" s="97">
        <v>0</v>
      </c>
      <c r="K48" s="122"/>
    </row>
    <row r="49" spans="1:11" ht="12" customHeight="1" x14ac:dyDescent="0.25">
      <c r="A49" s="275" t="s">
        <v>90</v>
      </c>
      <c r="B49" s="273" t="s">
        <v>50</v>
      </c>
      <c r="C49" s="123" t="s">
        <v>76</v>
      </c>
      <c r="D49" s="98">
        <f t="shared" si="0"/>
        <v>7129.28395</v>
      </c>
      <c r="E49" s="97">
        <v>6512</v>
      </c>
      <c r="F49" s="105">
        <v>617.28395</v>
      </c>
      <c r="G49" s="97">
        <v>0</v>
      </c>
      <c r="H49" s="97">
        <v>0</v>
      </c>
      <c r="I49" s="97">
        <v>0</v>
      </c>
      <c r="J49" s="97">
        <v>0</v>
      </c>
      <c r="K49" s="122"/>
    </row>
    <row r="50" spans="1:11" x14ac:dyDescent="0.25">
      <c r="A50" s="275"/>
      <c r="B50" s="273"/>
      <c r="C50" s="123" t="s">
        <v>88</v>
      </c>
      <c r="D50" s="98">
        <f t="shared" si="0"/>
        <v>1761.9987699999999</v>
      </c>
      <c r="E50" s="97">
        <v>1261.9987699999999</v>
      </c>
      <c r="F50" s="105">
        <v>500</v>
      </c>
      <c r="G50" s="97">
        <v>0</v>
      </c>
      <c r="H50" s="97">
        <v>0</v>
      </c>
      <c r="I50" s="97">
        <v>0</v>
      </c>
      <c r="J50" s="97">
        <v>0</v>
      </c>
      <c r="K50" s="122"/>
    </row>
    <row r="51" spans="1:11" ht="24" x14ac:dyDescent="0.25">
      <c r="A51" s="275"/>
      <c r="B51" s="273"/>
      <c r="C51" s="123" t="s">
        <v>142</v>
      </c>
      <c r="D51" s="98">
        <f t="shared" si="0"/>
        <v>5367.2851730000002</v>
      </c>
      <c r="E51" s="97">
        <f>E52+E53</f>
        <v>5250.0012230000002</v>
      </c>
      <c r="F51" s="105">
        <v>117.28395</v>
      </c>
      <c r="G51" s="97">
        <v>0</v>
      </c>
      <c r="H51" s="97">
        <v>0</v>
      </c>
      <c r="I51" s="97">
        <v>0</v>
      </c>
      <c r="J51" s="97">
        <v>0</v>
      </c>
      <c r="K51" s="122"/>
    </row>
    <row r="52" spans="1:11" ht="24" x14ac:dyDescent="0.25">
      <c r="A52" s="275"/>
      <c r="B52" s="273"/>
      <c r="C52" s="123" t="s">
        <v>85</v>
      </c>
      <c r="D52" s="98">
        <f t="shared" si="0"/>
        <v>684.49517300000002</v>
      </c>
      <c r="E52" s="97">
        <v>567.21122300000002</v>
      </c>
      <c r="F52" s="105">
        <v>117.28395</v>
      </c>
      <c r="G52" s="97">
        <v>0</v>
      </c>
      <c r="H52" s="97">
        <v>0</v>
      </c>
      <c r="I52" s="97">
        <v>0</v>
      </c>
      <c r="J52" s="97">
        <v>0</v>
      </c>
      <c r="K52" s="122"/>
    </row>
    <row r="53" spans="1:11" ht="24" x14ac:dyDescent="0.25">
      <c r="A53" s="275"/>
      <c r="B53" s="273"/>
      <c r="C53" s="123" t="s">
        <v>141</v>
      </c>
      <c r="D53" s="98">
        <f t="shared" si="0"/>
        <v>4682.79</v>
      </c>
      <c r="E53" s="97">
        <v>4682.79</v>
      </c>
      <c r="F53" s="105">
        <v>0</v>
      </c>
      <c r="G53" s="97">
        <v>0</v>
      </c>
      <c r="H53" s="97">
        <v>0</v>
      </c>
      <c r="I53" s="97">
        <v>0</v>
      </c>
      <c r="J53" s="97">
        <v>0</v>
      </c>
      <c r="K53" s="122"/>
    </row>
    <row r="54" spans="1:11" ht="34.5" customHeight="1" x14ac:dyDescent="0.25">
      <c r="A54" s="275"/>
      <c r="B54" s="273"/>
      <c r="C54" s="123" t="s">
        <v>51</v>
      </c>
      <c r="D54" s="98">
        <f t="shared" si="0"/>
        <v>5367.2851730000002</v>
      </c>
      <c r="E54" s="97">
        <f>E51</f>
        <v>5250.0012230000002</v>
      </c>
      <c r="F54" s="105">
        <v>117.28395</v>
      </c>
      <c r="G54" s="97">
        <v>0</v>
      </c>
      <c r="H54" s="97">
        <v>0</v>
      </c>
      <c r="I54" s="97">
        <v>0</v>
      </c>
      <c r="J54" s="97">
        <v>0</v>
      </c>
      <c r="K54" s="122"/>
    </row>
    <row r="55" spans="1:11" x14ac:dyDescent="0.25">
      <c r="A55" s="275" t="s">
        <v>91</v>
      </c>
      <c r="B55" s="273" t="s">
        <v>52</v>
      </c>
      <c r="C55" s="123" t="s">
        <v>76</v>
      </c>
      <c r="D55" s="98">
        <f t="shared" si="0"/>
        <v>17333.458019999998</v>
      </c>
      <c r="E55" s="97">
        <v>6250</v>
      </c>
      <c r="F55" s="105">
        <f>SUM(F56:F57)</f>
        <v>11083.45802</v>
      </c>
      <c r="G55" s="97">
        <v>0</v>
      </c>
      <c r="H55" s="97">
        <v>0</v>
      </c>
      <c r="I55" s="97">
        <v>0</v>
      </c>
      <c r="J55" s="97">
        <v>0</v>
      </c>
      <c r="K55" s="122"/>
    </row>
    <row r="56" spans="1:11" ht="12" customHeight="1" x14ac:dyDescent="0.25">
      <c r="A56" s="275"/>
      <c r="B56" s="273"/>
      <c r="C56" s="123" t="s">
        <v>88</v>
      </c>
      <c r="D56" s="98">
        <f t="shared" si="0"/>
        <v>1406.12123</v>
      </c>
      <c r="E56" s="97">
        <v>1000.0212299999999</v>
      </c>
      <c r="F56" s="105">
        <v>406.1</v>
      </c>
      <c r="G56" s="97">
        <v>0</v>
      </c>
      <c r="H56" s="97">
        <v>0</v>
      </c>
      <c r="I56" s="97">
        <v>0</v>
      </c>
      <c r="J56" s="97">
        <v>0</v>
      </c>
      <c r="K56" s="122"/>
    </row>
    <row r="57" spans="1:11" ht="24" x14ac:dyDescent="0.25">
      <c r="A57" s="275"/>
      <c r="B57" s="273"/>
      <c r="C57" s="123" t="s">
        <v>142</v>
      </c>
      <c r="D57" s="98">
        <f t="shared" si="0"/>
        <v>15927.33202</v>
      </c>
      <c r="E57" s="97">
        <v>5249.9740000000002</v>
      </c>
      <c r="F57" s="105">
        <f>SUM(F58,F59)</f>
        <v>10677.35802</v>
      </c>
      <c r="G57" s="97">
        <v>0</v>
      </c>
      <c r="H57" s="97">
        <v>0</v>
      </c>
      <c r="I57" s="97">
        <v>0</v>
      </c>
      <c r="J57" s="97">
        <v>0</v>
      </c>
      <c r="K57" s="122"/>
    </row>
    <row r="58" spans="1:11" ht="24" x14ac:dyDescent="0.25">
      <c r="A58" s="275"/>
      <c r="B58" s="273"/>
      <c r="C58" s="123" t="s">
        <v>85</v>
      </c>
      <c r="D58" s="98">
        <f t="shared" si="0"/>
        <v>544.72221999999999</v>
      </c>
      <c r="E58" s="97">
        <v>449.46420000000001</v>
      </c>
      <c r="F58" s="105">
        <v>95.258020000000002</v>
      </c>
      <c r="G58" s="97">
        <v>0</v>
      </c>
      <c r="H58" s="97">
        <v>0</v>
      </c>
      <c r="I58" s="97">
        <v>0</v>
      </c>
      <c r="J58" s="97">
        <v>0</v>
      </c>
      <c r="K58" s="122"/>
    </row>
    <row r="59" spans="1:11" ht="24" x14ac:dyDescent="0.25">
      <c r="A59" s="275"/>
      <c r="B59" s="273"/>
      <c r="C59" s="123" t="s">
        <v>141</v>
      </c>
      <c r="D59" s="98">
        <f t="shared" si="0"/>
        <v>15382.61</v>
      </c>
      <c r="E59" s="97">
        <v>4800.51</v>
      </c>
      <c r="F59" s="105">
        <v>10582.1</v>
      </c>
      <c r="G59" s="97">
        <v>0</v>
      </c>
      <c r="H59" s="97">
        <v>0</v>
      </c>
      <c r="I59" s="97">
        <v>0</v>
      </c>
      <c r="J59" s="97">
        <v>0</v>
      </c>
      <c r="K59" s="122"/>
    </row>
    <row r="60" spans="1:11" ht="24" x14ac:dyDescent="0.25">
      <c r="A60" s="275"/>
      <c r="B60" s="273"/>
      <c r="C60" s="123" t="s">
        <v>329</v>
      </c>
      <c r="D60" s="98">
        <f t="shared" si="0"/>
        <v>15927.33202</v>
      </c>
      <c r="E60" s="97">
        <f>E57</f>
        <v>5249.9740000000002</v>
      </c>
      <c r="F60" s="105">
        <v>10677.35802</v>
      </c>
      <c r="G60" s="97">
        <v>0</v>
      </c>
      <c r="H60" s="97">
        <v>0</v>
      </c>
      <c r="I60" s="97">
        <v>0</v>
      </c>
      <c r="J60" s="97">
        <v>0</v>
      </c>
      <c r="K60" s="122"/>
    </row>
    <row r="61" spans="1:11" x14ac:dyDescent="0.25">
      <c r="A61" s="275" t="s">
        <v>92</v>
      </c>
      <c r="B61" s="273" t="s">
        <v>93</v>
      </c>
      <c r="C61" s="123" t="s">
        <v>76</v>
      </c>
      <c r="D61" s="98">
        <f>E61+F61+G61+H61+I61+J61</f>
        <v>24323.30644</v>
      </c>
      <c r="E61" s="97">
        <f>E62+E63</f>
        <v>10515.71723</v>
      </c>
      <c r="F61" s="105">
        <f>SUM(F62:F63)</f>
        <v>13563.089209999998</v>
      </c>
      <c r="G61" s="97">
        <f>SUM(G62:G63)</f>
        <v>244.5</v>
      </c>
      <c r="H61" s="97">
        <v>0</v>
      </c>
      <c r="I61" s="97">
        <v>0</v>
      </c>
      <c r="J61" s="97">
        <v>0</v>
      </c>
      <c r="K61" s="122"/>
    </row>
    <row r="62" spans="1:11" x14ac:dyDescent="0.25">
      <c r="A62" s="275"/>
      <c r="B62" s="273"/>
      <c r="C62" s="123" t="s">
        <v>88</v>
      </c>
      <c r="D62" s="98">
        <f t="shared" si="0"/>
        <v>2148.82809</v>
      </c>
      <c r="E62" s="97">
        <v>1323.02809</v>
      </c>
      <c r="F62" s="105">
        <v>825.8</v>
      </c>
      <c r="G62" s="97">
        <v>0</v>
      </c>
      <c r="H62" s="97">
        <v>0</v>
      </c>
      <c r="I62" s="97">
        <v>0</v>
      </c>
      <c r="J62" s="97">
        <v>0</v>
      </c>
      <c r="K62" s="122"/>
    </row>
    <row r="63" spans="1:11" ht="24" x14ac:dyDescent="0.25">
      <c r="A63" s="275"/>
      <c r="B63" s="273"/>
      <c r="C63" s="123" t="s">
        <v>142</v>
      </c>
      <c r="D63" s="98">
        <f t="shared" si="0"/>
        <v>22174.478349999998</v>
      </c>
      <c r="E63" s="97">
        <f>E64+E65</f>
        <v>9192.6891400000004</v>
      </c>
      <c r="F63" s="105">
        <f>SUM(F64:F65)</f>
        <v>12737.289209999999</v>
      </c>
      <c r="G63" s="97">
        <v>244.5</v>
      </c>
      <c r="H63" s="97">
        <v>0</v>
      </c>
      <c r="I63" s="97">
        <v>0</v>
      </c>
      <c r="J63" s="97">
        <v>0</v>
      </c>
      <c r="K63" s="122"/>
    </row>
    <row r="64" spans="1:11" ht="24" x14ac:dyDescent="0.25">
      <c r="A64" s="275"/>
      <c r="B64" s="273"/>
      <c r="C64" s="123" t="s">
        <v>85</v>
      </c>
      <c r="D64" s="98">
        <f t="shared" si="0"/>
        <v>788.34730999999988</v>
      </c>
      <c r="E64" s="97">
        <v>594.64113999999995</v>
      </c>
      <c r="F64" s="105">
        <v>193.70616999999999</v>
      </c>
      <c r="G64" s="97">
        <v>0</v>
      </c>
      <c r="H64" s="97">
        <v>0</v>
      </c>
      <c r="I64" s="97">
        <v>0</v>
      </c>
      <c r="J64" s="97">
        <v>0</v>
      </c>
      <c r="K64" s="122"/>
    </row>
    <row r="65" spans="1:11" ht="24" x14ac:dyDescent="0.25">
      <c r="A65" s="275"/>
      <c r="B65" s="273"/>
      <c r="C65" s="123" t="s">
        <v>141</v>
      </c>
      <c r="D65" s="98">
        <f t="shared" si="0"/>
        <v>21386.13104</v>
      </c>
      <c r="E65" s="97">
        <f>8901.44-201.2-102.192</f>
        <v>8598.0480000000007</v>
      </c>
      <c r="F65" s="105">
        <f>8001.88304+4541.7</f>
        <v>12543.58304</v>
      </c>
      <c r="G65" s="97">
        <v>244.5</v>
      </c>
      <c r="H65" s="97">
        <v>0</v>
      </c>
      <c r="I65" s="97">
        <v>0</v>
      </c>
      <c r="J65" s="97">
        <v>0</v>
      </c>
      <c r="K65" s="122">
        <v>4541.7</v>
      </c>
    </row>
    <row r="66" spans="1:11" ht="30.75" customHeight="1" x14ac:dyDescent="0.25">
      <c r="A66" s="275"/>
      <c r="B66" s="273"/>
      <c r="C66" s="123" t="s">
        <v>193</v>
      </c>
      <c r="D66" s="98">
        <f t="shared" si="0"/>
        <v>22174.478349999998</v>
      </c>
      <c r="E66" s="97">
        <f>E63</f>
        <v>9192.6891400000004</v>
      </c>
      <c r="F66" s="105">
        <f>F63</f>
        <v>12737.289209999999</v>
      </c>
      <c r="G66" s="97">
        <v>244.5</v>
      </c>
      <c r="H66" s="97">
        <v>0</v>
      </c>
      <c r="I66" s="97">
        <v>0</v>
      </c>
      <c r="J66" s="97">
        <v>0</v>
      </c>
      <c r="K66" s="122"/>
    </row>
    <row r="67" spans="1:11" x14ac:dyDescent="0.25">
      <c r="A67" s="275" t="s">
        <v>94</v>
      </c>
      <c r="B67" s="273" t="s">
        <v>53</v>
      </c>
      <c r="C67" s="123" t="s">
        <v>76</v>
      </c>
      <c r="D67" s="98">
        <f t="shared" si="0"/>
        <v>13550.337009999999</v>
      </c>
      <c r="E67" s="97">
        <f>SUM(E68:E69)</f>
        <v>12501.32466</v>
      </c>
      <c r="F67" s="105">
        <v>1049.01235</v>
      </c>
      <c r="G67" s="97">
        <v>0</v>
      </c>
      <c r="H67" s="97">
        <v>0</v>
      </c>
      <c r="I67" s="97">
        <v>0</v>
      </c>
      <c r="J67" s="97">
        <v>0</v>
      </c>
      <c r="K67" s="122"/>
    </row>
    <row r="68" spans="1:11" x14ac:dyDescent="0.25">
      <c r="A68" s="275"/>
      <c r="B68" s="273"/>
      <c r="C68" s="123" t="s">
        <v>88</v>
      </c>
      <c r="D68" s="98">
        <f t="shared" si="0"/>
        <v>2630.7146600000001</v>
      </c>
      <c r="E68" s="97">
        <v>1781.01466</v>
      </c>
      <c r="F68" s="105">
        <v>849.7</v>
      </c>
      <c r="G68" s="97">
        <v>0</v>
      </c>
      <c r="H68" s="97">
        <v>0</v>
      </c>
      <c r="I68" s="97">
        <v>0</v>
      </c>
      <c r="J68" s="97">
        <v>0</v>
      </c>
      <c r="K68" s="122"/>
    </row>
    <row r="69" spans="1:11" ht="24" x14ac:dyDescent="0.25">
      <c r="A69" s="275"/>
      <c r="B69" s="273"/>
      <c r="C69" s="123" t="s">
        <v>142</v>
      </c>
      <c r="D69" s="98">
        <f t="shared" si="0"/>
        <v>10919.62235</v>
      </c>
      <c r="E69" s="97">
        <f>E70+E71</f>
        <v>10720.31</v>
      </c>
      <c r="F69" s="105">
        <v>199.31235000000001</v>
      </c>
      <c r="G69" s="97">
        <v>0</v>
      </c>
      <c r="H69" s="97">
        <v>0</v>
      </c>
      <c r="I69" s="97">
        <v>0</v>
      </c>
      <c r="J69" s="97">
        <v>0</v>
      </c>
      <c r="K69" s="122"/>
    </row>
    <row r="70" spans="1:11" ht="24" x14ac:dyDescent="0.25">
      <c r="A70" s="275"/>
      <c r="B70" s="273"/>
      <c r="C70" s="123" t="s">
        <v>85</v>
      </c>
      <c r="D70" s="98">
        <f t="shared" si="0"/>
        <v>999.80235000000005</v>
      </c>
      <c r="E70" s="97">
        <v>800.49</v>
      </c>
      <c r="F70" s="105">
        <v>199.31235000000001</v>
      </c>
      <c r="G70" s="97">
        <v>0</v>
      </c>
      <c r="H70" s="97">
        <v>0</v>
      </c>
      <c r="I70" s="97">
        <v>0</v>
      </c>
      <c r="J70" s="97">
        <v>0</v>
      </c>
      <c r="K70" s="122"/>
    </row>
    <row r="71" spans="1:11" ht="24" x14ac:dyDescent="0.25">
      <c r="A71" s="275"/>
      <c r="B71" s="273"/>
      <c r="C71" s="123" t="s">
        <v>141</v>
      </c>
      <c r="D71" s="98">
        <f t="shared" si="0"/>
        <v>9919.82</v>
      </c>
      <c r="E71" s="97">
        <f>10194.5-274.68</f>
        <v>9919.82</v>
      </c>
      <c r="F71" s="105">
        <v>0</v>
      </c>
      <c r="G71" s="97">
        <v>0</v>
      </c>
      <c r="H71" s="97">
        <v>0</v>
      </c>
      <c r="I71" s="97">
        <v>0</v>
      </c>
      <c r="J71" s="97">
        <v>0</v>
      </c>
      <c r="K71" s="122"/>
    </row>
    <row r="72" spans="1:11" ht="24" x14ac:dyDescent="0.25">
      <c r="A72" s="275"/>
      <c r="B72" s="273"/>
      <c r="C72" s="123" t="s">
        <v>193</v>
      </c>
      <c r="D72" s="98">
        <f>F72</f>
        <v>199.31235000000001</v>
      </c>
      <c r="E72" s="97" t="s">
        <v>174</v>
      </c>
      <c r="F72" s="105">
        <v>199.31235000000001</v>
      </c>
      <c r="G72" s="97">
        <v>0</v>
      </c>
      <c r="H72" s="97">
        <v>0</v>
      </c>
      <c r="I72" s="97">
        <v>0</v>
      </c>
      <c r="J72" s="97">
        <v>0</v>
      </c>
      <c r="K72" s="122"/>
    </row>
    <row r="73" spans="1:11" ht="24" x14ac:dyDescent="0.25">
      <c r="A73" s="275"/>
      <c r="B73" s="273"/>
      <c r="C73" s="123" t="s">
        <v>54</v>
      </c>
      <c r="D73" s="98">
        <f>E73</f>
        <v>10720.31</v>
      </c>
      <c r="E73" s="97">
        <f>E69</f>
        <v>10720.31</v>
      </c>
      <c r="F73" s="105" t="s">
        <v>174</v>
      </c>
      <c r="G73" s="105" t="s">
        <v>174</v>
      </c>
      <c r="H73" s="105" t="s">
        <v>174</v>
      </c>
      <c r="I73" s="105" t="s">
        <v>174</v>
      </c>
      <c r="J73" s="105" t="s">
        <v>174</v>
      </c>
      <c r="K73" s="122"/>
    </row>
    <row r="74" spans="1:11" x14ac:dyDescent="0.25">
      <c r="A74" s="275" t="s">
        <v>95</v>
      </c>
      <c r="B74" s="273" t="s">
        <v>175</v>
      </c>
      <c r="C74" s="123" t="s">
        <v>76</v>
      </c>
      <c r="D74" s="98">
        <f t="shared" si="0"/>
        <v>5881.7475299999996</v>
      </c>
      <c r="E74" s="97">
        <v>1917.55</v>
      </c>
      <c r="F74" s="105">
        <f>SUM(F75:F76)</f>
        <v>3964.1975299999999</v>
      </c>
      <c r="G74" s="97">
        <v>0</v>
      </c>
      <c r="H74" s="97">
        <v>0</v>
      </c>
      <c r="I74" s="97">
        <v>0</v>
      </c>
      <c r="J74" s="97">
        <v>0</v>
      </c>
      <c r="K74" s="122"/>
    </row>
    <row r="75" spans="1:11" x14ac:dyDescent="0.25">
      <c r="A75" s="275"/>
      <c r="B75" s="273"/>
      <c r="C75" s="123" t="s">
        <v>88</v>
      </c>
      <c r="D75" s="98">
        <f t="shared" si="0"/>
        <v>2022.9458299999999</v>
      </c>
      <c r="E75" s="97">
        <v>1322.9458299999999</v>
      </c>
      <c r="F75" s="105">
        <v>700</v>
      </c>
      <c r="G75" s="97">
        <v>0</v>
      </c>
      <c r="H75" s="97">
        <v>0</v>
      </c>
      <c r="I75" s="97">
        <v>0</v>
      </c>
      <c r="J75" s="97">
        <v>0</v>
      </c>
      <c r="K75" s="122"/>
    </row>
    <row r="76" spans="1:11" ht="24" x14ac:dyDescent="0.25">
      <c r="A76" s="275"/>
      <c r="B76" s="273"/>
      <c r="C76" s="123" t="s">
        <v>142</v>
      </c>
      <c r="D76" s="98">
        <f t="shared" si="0"/>
        <v>3858.8017</v>
      </c>
      <c r="E76" s="97">
        <f>E77+E78</f>
        <v>594.60416999999995</v>
      </c>
      <c r="F76" s="105">
        <f>SUM(F77:F78)</f>
        <v>3264.1975299999999</v>
      </c>
      <c r="G76" s="97">
        <v>0</v>
      </c>
      <c r="H76" s="97">
        <v>0</v>
      </c>
      <c r="I76" s="97">
        <v>0</v>
      </c>
      <c r="J76" s="97">
        <v>0</v>
      </c>
      <c r="K76" s="122"/>
    </row>
    <row r="77" spans="1:11" ht="24" x14ac:dyDescent="0.25">
      <c r="A77" s="275"/>
      <c r="B77" s="273"/>
      <c r="C77" s="123" t="s">
        <v>85</v>
      </c>
      <c r="D77" s="98">
        <f t="shared" si="0"/>
        <v>758.80169999999998</v>
      </c>
      <c r="E77" s="97">
        <v>594.60416999999995</v>
      </c>
      <c r="F77" s="105">
        <v>164.19753</v>
      </c>
      <c r="G77" s="97">
        <v>0</v>
      </c>
      <c r="H77" s="97">
        <v>0</v>
      </c>
      <c r="I77" s="97">
        <v>0</v>
      </c>
      <c r="J77" s="97">
        <v>0</v>
      </c>
      <c r="K77" s="122"/>
    </row>
    <row r="78" spans="1:11" s="120" customFormat="1" ht="24" x14ac:dyDescent="0.25">
      <c r="A78" s="275"/>
      <c r="B78" s="273"/>
      <c r="C78" s="123" t="s">
        <v>141</v>
      </c>
      <c r="D78" s="98">
        <f t="shared" si="0"/>
        <v>3100</v>
      </c>
      <c r="E78" s="97">
        <v>0</v>
      </c>
      <c r="F78" s="105">
        <v>3100</v>
      </c>
      <c r="G78" s="97">
        <v>0</v>
      </c>
      <c r="H78" s="97">
        <v>0</v>
      </c>
      <c r="I78" s="97">
        <v>0</v>
      </c>
      <c r="J78" s="97">
        <v>0</v>
      </c>
      <c r="K78" s="125"/>
    </row>
    <row r="79" spans="1:11" ht="24" x14ac:dyDescent="0.25">
      <c r="A79" s="275"/>
      <c r="B79" s="273"/>
      <c r="C79" s="123" t="s">
        <v>152</v>
      </c>
      <c r="D79" s="98">
        <f t="shared" ref="D79:D142" si="2">E79+F79+G79+H79+I79+J79</f>
        <v>3858.8017</v>
      </c>
      <c r="E79" s="97">
        <f>E76</f>
        <v>594.60416999999995</v>
      </c>
      <c r="F79" s="105">
        <f>F76</f>
        <v>3264.1975299999999</v>
      </c>
      <c r="G79" s="97">
        <v>0</v>
      </c>
      <c r="H79" s="97">
        <v>0</v>
      </c>
      <c r="I79" s="97">
        <v>0</v>
      </c>
      <c r="J79" s="97">
        <v>0</v>
      </c>
      <c r="K79" s="122"/>
    </row>
    <row r="80" spans="1:11" ht="24" x14ac:dyDescent="0.25">
      <c r="A80" s="275" t="s">
        <v>96</v>
      </c>
      <c r="B80" s="273" t="s">
        <v>198</v>
      </c>
      <c r="C80" s="123" t="s">
        <v>142</v>
      </c>
      <c r="D80" s="98">
        <f t="shared" si="2"/>
        <v>10649.689999999999</v>
      </c>
      <c r="E80" s="97">
        <v>4999.6899999999996</v>
      </c>
      <c r="F80" s="105">
        <v>2850</v>
      </c>
      <c r="G80" s="97">
        <v>2800</v>
      </c>
      <c r="H80" s="97">
        <v>0</v>
      </c>
      <c r="I80" s="97">
        <v>0</v>
      </c>
      <c r="J80" s="97">
        <v>0</v>
      </c>
      <c r="K80" s="122"/>
    </row>
    <row r="81" spans="1:11" ht="180" customHeight="1" x14ac:dyDescent="0.25">
      <c r="A81" s="275"/>
      <c r="B81" s="273"/>
      <c r="C81" s="123" t="s">
        <v>193</v>
      </c>
      <c r="D81" s="98">
        <f t="shared" si="2"/>
        <v>10649.689999999999</v>
      </c>
      <c r="E81" s="97">
        <v>4999.6899999999996</v>
      </c>
      <c r="F81" s="105">
        <v>2850</v>
      </c>
      <c r="G81" s="97">
        <v>2800</v>
      </c>
      <c r="H81" s="97">
        <v>0</v>
      </c>
      <c r="I81" s="97">
        <v>0</v>
      </c>
      <c r="J81" s="97">
        <v>0</v>
      </c>
      <c r="K81" s="122"/>
    </row>
    <row r="82" spans="1:11" ht="27.75" customHeight="1" x14ac:dyDescent="0.25">
      <c r="A82" s="275" t="s">
        <v>97</v>
      </c>
      <c r="B82" s="273" t="s">
        <v>55</v>
      </c>
      <c r="C82" s="123" t="s">
        <v>76</v>
      </c>
      <c r="D82" s="98">
        <f t="shared" si="2"/>
        <v>981.35</v>
      </c>
      <c r="E82" s="97">
        <v>268.14999999999998</v>
      </c>
      <c r="F82" s="105">
        <v>713.2</v>
      </c>
      <c r="G82" s="97">
        <v>0</v>
      </c>
      <c r="H82" s="97">
        <v>0</v>
      </c>
      <c r="I82" s="97">
        <v>0</v>
      </c>
      <c r="J82" s="97">
        <v>0</v>
      </c>
      <c r="K82" s="122"/>
    </row>
    <row r="83" spans="1:11" x14ac:dyDescent="0.25">
      <c r="A83" s="275"/>
      <c r="B83" s="273"/>
      <c r="C83" s="123" t="s">
        <v>88</v>
      </c>
      <c r="D83" s="98">
        <f t="shared" si="2"/>
        <v>272.20060999999998</v>
      </c>
      <c r="E83" s="97">
        <v>185.00060999999999</v>
      </c>
      <c r="F83" s="105">
        <v>87.2</v>
      </c>
      <c r="G83" s="97">
        <v>0</v>
      </c>
      <c r="H83" s="97">
        <v>0</v>
      </c>
      <c r="I83" s="97">
        <v>0</v>
      </c>
      <c r="J83" s="97">
        <v>0</v>
      </c>
      <c r="K83" s="122"/>
    </row>
    <row r="84" spans="1:11" ht="24" x14ac:dyDescent="0.25">
      <c r="A84" s="275"/>
      <c r="B84" s="273"/>
      <c r="C84" s="123" t="s">
        <v>142</v>
      </c>
      <c r="D84" s="98">
        <f t="shared" si="2"/>
        <v>709.14939000000004</v>
      </c>
      <c r="E84" s="97">
        <f>E85+E86</f>
        <v>83.149389999999997</v>
      </c>
      <c r="F84" s="105">
        <v>626</v>
      </c>
      <c r="G84" s="97">
        <v>0</v>
      </c>
      <c r="H84" s="97">
        <v>0</v>
      </c>
      <c r="I84" s="97">
        <v>0</v>
      </c>
      <c r="J84" s="97">
        <v>0</v>
      </c>
      <c r="K84" s="122"/>
    </row>
    <row r="85" spans="1:11" ht="24" x14ac:dyDescent="0.25">
      <c r="A85" s="275"/>
      <c r="B85" s="273"/>
      <c r="C85" s="123" t="s">
        <v>85</v>
      </c>
      <c r="D85" s="98">
        <f t="shared" si="2"/>
        <v>103.60370999999999</v>
      </c>
      <c r="E85" s="97">
        <v>83.149389999999997</v>
      </c>
      <c r="F85" s="105">
        <v>20.454319999999999</v>
      </c>
      <c r="G85" s="97">
        <v>0</v>
      </c>
      <c r="H85" s="97">
        <v>0</v>
      </c>
      <c r="I85" s="97">
        <v>0</v>
      </c>
      <c r="J85" s="97">
        <v>0</v>
      </c>
      <c r="K85" s="122"/>
    </row>
    <row r="86" spans="1:11" ht="24" x14ac:dyDescent="0.25">
      <c r="A86" s="275"/>
      <c r="B86" s="273"/>
      <c r="C86" s="123" t="s">
        <v>141</v>
      </c>
      <c r="D86" s="98">
        <f t="shared" si="2"/>
        <v>605.54567999999995</v>
      </c>
      <c r="E86" s="97">
        <v>0</v>
      </c>
      <c r="F86" s="105">
        <v>605.54567999999995</v>
      </c>
      <c r="G86" s="97">
        <v>0</v>
      </c>
      <c r="H86" s="97">
        <v>0</v>
      </c>
      <c r="I86" s="97">
        <v>0</v>
      </c>
      <c r="J86" s="97">
        <v>0</v>
      </c>
      <c r="K86" s="122"/>
    </row>
    <row r="87" spans="1:11" ht="24" x14ac:dyDescent="0.25">
      <c r="A87" s="275"/>
      <c r="B87" s="273"/>
      <c r="C87" s="123" t="s">
        <v>58</v>
      </c>
      <c r="D87" s="98">
        <f t="shared" si="2"/>
        <v>709.14939000000004</v>
      </c>
      <c r="E87" s="97">
        <f>E84</f>
        <v>83.149389999999997</v>
      </c>
      <c r="F87" s="105">
        <v>626</v>
      </c>
      <c r="G87" s="97">
        <v>0</v>
      </c>
      <c r="H87" s="97">
        <v>0</v>
      </c>
      <c r="I87" s="97">
        <v>0</v>
      </c>
      <c r="J87" s="97">
        <v>0</v>
      </c>
      <c r="K87" s="122"/>
    </row>
    <row r="88" spans="1:11" x14ac:dyDescent="0.25">
      <c r="A88" s="275" t="s">
        <v>188</v>
      </c>
      <c r="B88" s="273" t="s">
        <v>189</v>
      </c>
      <c r="C88" s="123" t="s">
        <v>76</v>
      </c>
      <c r="D88" s="98">
        <v>0</v>
      </c>
      <c r="E88" s="97" t="s">
        <v>174</v>
      </c>
      <c r="F88" s="105">
        <v>7147.7999999999993</v>
      </c>
      <c r="G88" s="97">
        <v>6508.6</v>
      </c>
      <c r="H88" s="97">
        <v>0</v>
      </c>
      <c r="I88" s="97">
        <v>0</v>
      </c>
      <c r="J88" s="97">
        <v>0</v>
      </c>
      <c r="K88" s="122"/>
    </row>
    <row r="89" spans="1:11" x14ac:dyDescent="0.25">
      <c r="A89" s="275"/>
      <c r="B89" s="273"/>
      <c r="C89" s="123" t="s">
        <v>88</v>
      </c>
      <c r="D89" s="98">
        <v>0</v>
      </c>
      <c r="E89" s="97" t="s">
        <v>174</v>
      </c>
      <c r="F89" s="105">
        <v>4541.7</v>
      </c>
      <c r="G89" s="97">
        <v>3902.5</v>
      </c>
      <c r="H89" s="97">
        <v>0</v>
      </c>
      <c r="I89" s="97">
        <v>0</v>
      </c>
      <c r="J89" s="97">
        <v>0</v>
      </c>
      <c r="K89" s="122"/>
    </row>
    <row r="90" spans="1:11" ht="24" x14ac:dyDescent="0.25">
      <c r="A90" s="275"/>
      <c r="B90" s="273"/>
      <c r="C90" s="123" t="s">
        <v>142</v>
      </c>
      <c r="D90" s="98">
        <v>0</v>
      </c>
      <c r="E90" s="97" t="s">
        <v>174</v>
      </c>
      <c r="F90" s="105">
        <v>2606.1</v>
      </c>
      <c r="G90" s="97">
        <v>2606.1</v>
      </c>
      <c r="H90" s="97">
        <v>0</v>
      </c>
      <c r="I90" s="97">
        <v>0</v>
      </c>
      <c r="J90" s="97">
        <v>0</v>
      </c>
      <c r="K90" s="122"/>
    </row>
    <row r="91" spans="1:11" ht="24" x14ac:dyDescent="0.25">
      <c r="A91" s="275"/>
      <c r="B91" s="273"/>
      <c r="C91" s="123" t="s">
        <v>85</v>
      </c>
      <c r="D91" s="98">
        <v>0</v>
      </c>
      <c r="E91" s="97" t="s">
        <v>174</v>
      </c>
      <c r="F91" s="105">
        <v>2606.1</v>
      </c>
      <c r="G91" s="97">
        <v>2606.1</v>
      </c>
      <c r="H91" s="97">
        <v>0</v>
      </c>
      <c r="I91" s="97">
        <v>0</v>
      </c>
      <c r="J91" s="97">
        <v>0</v>
      </c>
      <c r="K91" s="122"/>
    </row>
    <row r="92" spans="1:11" ht="24" x14ac:dyDescent="0.25">
      <c r="A92" s="275"/>
      <c r="B92" s="273"/>
      <c r="C92" s="123" t="s">
        <v>141</v>
      </c>
      <c r="D92" s="98">
        <v>0</v>
      </c>
      <c r="E92" s="97" t="s">
        <v>174</v>
      </c>
      <c r="F92" s="105">
        <v>0</v>
      </c>
      <c r="G92" s="97">
        <v>0</v>
      </c>
      <c r="H92" s="97">
        <v>0</v>
      </c>
      <c r="I92" s="97">
        <v>0</v>
      </c>
      <c r="J92" s="97">
        <v>0</v>
      </c>
      <c r="K92" s="122"/>
    </row>
    <row r="93" spans="1:11" ht="36" x14ac:dyDescent="0.25">
      <c r="A93" s="275"/>
      <c r="B93" s="273"/>
      <c r="C93" s="123" t="s">
        <v>51</v>
      </c>
      <c r="D93" s="98">
        <v>0</v>
      </c>
      <c r="E93" s="97" t="s">
        <v>174</v>
      </c>
      <c r="F93" s="105">
        <v>2606.1</v>
      </c>
      <c r="G93" s="97">
        <v>6508.6</v>
      </c>
      <c r="H93" s="97">
        <v>0</v>
      </c>
      <c r="I93" s="97">
        <v>0</v>
      </c>
      <c r="J93" s="97">
        <v>0</v>
      </c>
      <c r="K93" s="122"/>
    </row>
    <row r="94" spans="1:11" ht="22.5" customHeight="1" x14ac:dyDescent="0.25">
      <c r="A94" s="281" t="s">
        <v>98</v>
      </c>
      <c r="B94" s="281"/>
      <c r="C94" s="281"/>
      <c r="D94" s="98">
        <f t="shared" si="2"/>
        <v>13408.242870000002</v>
      </c>
      <c r="E94" s="98">
        <f>SUM(E95,E101,E105,E111)</f>
        <v>5801.4800000000005</v>
      </c>
      <c r="F94" s="106">
        <f>SUM(F95,F101,F105,F111)</f>
        <v>7606.7628700000005</v>
      </c>
      <c r="G94" s="98">
        <v>0</v>
      </c>
      <c r="H94" s="98">
        <v>0</v>
      </c>
      <c r="I94" s="98">
        <v>0</v>
      </c>
      <c r="J94" s="98">
        <v>0</v>
      </c>
      <c r="K94" s="122"/>
    </row>
    <row r="95" spans="1:11" x14ac:dyDescent="0.25">
      <c r="A95" s="275" t="s">
        <v>99</v>
      </c>
      <c r="B95" s="273" t="s">
        <v>57</v>
      </c>
      <c r="C95" s="123" t="s">
        <v>76</v>
      </c>
      <c r="D95" s="98">
        <f t="shared" si="2"/>
        <v>4766.3557899999996</v>
      </c>
      <c r="E95" s="97">
        <v>689.52</v>
      </c>
      <c r="F95" s="105">
        <f>F96+F97</f>
        <v>4076.8357900000001</v>
      </c>
      <c r="G95" s="97">
        <v>0</v>
      </c>
      <c r="H95" s="97">
        <v>0</v>
      </c>
      <c r="I95" s="97">
        <v>0</v>
      </c>
      <c r="J95" s="97">
        <v>0</v>
      </c>
      <c r="K95" s="122"/>
    </row>
    <row r="96" spans="1:11" x14ac:dyDescent="0.25">
      <c r="A96" s="275"/>
      <c r="B96" s="273"/>
      <c r="C96" s="123" t="s">
        <v>88</v>
      </c>
      <c r="D96" s="98">
        <f t="shared" si="2"/>
        <v>668.61009999999999</v>
      </c>
      <c r="E96" s="97">
        <v>475.71010000000001</v>
      </c>
      <c r="F96" s="105">
        <v>192.9</v>
      </c>
      <c r="G96" s="97">
        <v>0</v>
      </c>
      <c r="H96" s="97">
        <v>0</v>
      </c>
      <c r="I96" s="97">
        <v>0</v>
      </c>
      <c r="J96" s="97">
        <v>0</v>
      </c>
      <c r="K96" s="122"/>
    </row>
    <row r="97" spans="1:11" ht="19.5" customHeight="1" x14ac:dyDescent="0.25">
      <c r="A97" s="275"/>
      <c r="B97" s="273"/>
      <c r="C97" s="123" t="s">
        <v>142</v>
      </c>
      <c r="D97" s="98">
        <f t="shared" si="2"/>
        <v>4097.7459099999996</v>
      </c>
      <c r="E97" s="97">
        <f>E98+E99</f>
        <v>213.81012000000001</v>
      </c>
      <c r="F97" s="105">
        <f>F100</f>
        <v>3883.93579</v>
      </c>
      <c r="G97" s="97">
        <v>0</v>
      </c>
      <c r="H97" s="97">
        <v>0</v>
      </c>
      <c r="I97" s="97">
        <v>0</v>
      </c>
      <c r="J97" s="97">
        <v>0</v>
      </c>
      <c r="K97" s="122"/>
    </row>
    <row r="98" spans="1:11" ht="24" x14ac:dyDescent="0.25">
      <c r="A98" s="275"/>
      <c r="B98" s="273"/>
      <c r="C98" s="123" t="s">
        <v>85</v>
      </c>
      <c r="D98" s="98">
        <f t="shared" si="2"/>
        <v>259.05826999999999</v>
      </c>
      <c r="E98" s="97">
        <v>213.81012000000001</v>
      </c>
      <c r="F98" s="105">
        <v>45.248150000000003</v>
      </c>
      <c r="G98" s="97">
        <v>0</v>
      </c>
      <c r="H98" s="97">
        <v>0</v>
      </c>
      <c r="I98" s="97">
        <v>0</v>
      </c>
      <c r="J98" s="97">
        <v>0</v>
      </c>
      <c r="K98" s="122"/>
    </row>
    <row r="99" spans="1:11" ht="24" x14ac:dyDescent="0.25">
      <c r="A99" s="275"/>
      <c r="B99" s="273"/>
      <c r="C99" s="123" t="s">
        <v>141</v>
      </c>
      <c r="D99" s="98">
        <f t="shared" si="2"/>
        <v>3838.6876400000001</v>
      </c>
      <c r="E99" s="97">
        <v>0</v>
      </c>
      <c r="F99" s="105">
        <v>3838.6876400000001</v>
      </c>
      <c r="G99" s="97">
        <v>0</v>
      </c>
      <c r="H99" s="97">
        <v>0</v>
      </c>
      <c r="I99" s="97">
        <v>0</v>
      </c>
      <c r="J99" s="97">
        <v>0</v>
      </c>
      <c r="K99" s="122"/>
    </row>
    <row r="100" spans="1:11" ht="24" x14ac:dyDescent="0.25">
      <c r="A100" s="275"/>
      <c r="B100" s="273"/>
      <c r="C100" s="123" t="s">
        <v>329</v>
      </c>
      <c r="D100" s="98">
        <f t="shared" si="2"/>
        <v>4097.7459099999996</v>
      </c>
      <c r="E100" s="97">
        <f>E97</f>
        <v>213.81012000000001</v>
      </c>
      <c r="F100" s="105">
        <v>3883.93579</v>
      </c>
      <c r="G100" s="97">
        <v>0</v>
      </c>
      <c r="H100" s="97">
        <v>0</v>
      </c>
      <c r="I100" s="97">
        <v>0</v>
      </c>
      <c r="J100" s="97">
        <v>0</v>
      </c>
      <c r="K100" s="122"/>
    </row>
    <row r="101" spans="1:11" ht="14.25" customHeight="1" x14ac:dyDescent="0.25">
      <c r="A101" s="275" t="s">
        <v>100</v>
      </c>
      <c r="B101" s="273" t="s">
        <v>59</v>
      </c>
      <c r="C101" s="123" t="s">
        <v>76</v>
      </c>
      <c r="D101" s="98">
        <f t="shared" si="2"/>
        <v>3422.49</v>
      </c>
      <c r="E101" s="97">
        <f>E103</f>
        <v>3122.49</v>
      </c>
      <c r="F101" s="105">
        <v>300</v>
      </c>
      <c r="G101" s="97">
        <v>0</v>
      </c>
      <c r="H101" s="97">
        <v>0</v>
      </c>
      <c r="I101" s="97">
        <v>0</v>
      </c>
      <c r="J101" s="97">
        <v>0</v>
      </c>
      <c r="K101" s="122"/>
    </row>
    <row r="102" spans="1:11" ht="12.75" customHeight="1" x14ac:dyDescent="0.25">
      <c r="A102" s="275"/>
      <c r="B102" s="273"/>
      <c r="C102" s="123" t="s">
        <v>88</v>
      </c>
      <c r="D102" s="98">
        <f t="shared" si="2"/>
        <v>0</v>
      </c>
      <c r="E102" s="97">
        <v>0</v>
      </c>
      <c r="F102" s="105">
        <v>0</v>
      </c>
      <c r="G102" s="97">
        <v>0</v>
      </c>
      <c r="H102" s="97">
        <v>0</v>
      </c>
      <c r="I102" s="97">
        <v>0</v>
      </c>
      <c r="J102" s="97">
        <v>0</v>
      </c>
      <c r="K102" s="126"/>
    </row>
    <row r="103" spans="1:11" ht="15" customHeight="1" x14ac:dyDescent="0.25">
      <c r="A103" s="275"/>
      <c r="B103" s="273"/>
      <c r="C103" s="123" t="s">
        <v>142</v>
      </c>
      <c r="D103" s="98">
        <f t="shared" si="2"/>
        <v>3422.49</v>
      </c>
      <c r="E103" s="97">
        <f>3122.49</f>
        <v>3122.49</v>
      </c>
      <c r="F103" s="105">
        <v>300</v>
      </c>
      <c r="G103" s="97">
        <v>0</v>
      </c>
      <c r="H103" s="97">
        <v>0</v>
      </c>
      <c r="I103" s="97">
        <v>0</v>
      </c>
      <c r="J103" s="97">
        <v>0</v>
      </c>
      <c r="K103" s="126"/>
    </row>
    <row r="104" spans="1:11" ht="67.5" customHeight="1" x14ac:dyDescent="0.25">
      <c r="A104" s="275"/>
      <c r="B104" s="273"/>
      <c r="C104" s="123" t="s">
        <v>193</v>
      </c>
      <c r="D104" s="98">
        <f t="shared" si="2"/>
        <v>3422.49</v>
      </c>
      <c r="E104" s="97">
        <f>E103</f>
        <v>3122.49</v>
      </c>
      <c r="F104" s="105">
        <v>300</v>
      </c>
      <c r="G104" s="97">
        <v>0</v>
      </c>
      <c r="H104" s="97">
        <v>0</v>
      </c>
      <c r="I104" s="97">
        <v>0</v>
      </c>
      <c r="J104" s="97">
        <v>0</v>
      </c>
      <c r="K104" s="126"/>
    </row>
    <row r="105" spans="1:11" ht="15" customHeight="1" x14ac:dyDescent="0.25">
      <c r="A105" s="275" t="s">
        <v>101</v>
      </c>
      <c r="B105" s="273" t="s">
        <v>60</v>
      </c>
      <c r="C105" s="123" t="s">
        <v>142</v>
      </c>
      <c r="D105" s="98">
        <f t="shared" si="2"/>
        <v>6600</v>
      </c>
      <c r="E105" s="97">
        <f>1500+120+30+45+100+35+70</f>
        <v>1900</v>
      </c>
      <c r="F105" s="105">
        <f>2000+1200</f>
        <v>3200</v>
      </c>
      <c r="G105" s="97">
        <v>1500</v>
      </c>
      <c r="H105" s="97">
        <v>0</v>
      </c>
      <c r="I105" s="97">
        <v>0</v>
      </c>
      <c r="J105" s="97">
        <v>0</v>
      </c>
      <c r="K105" s="122"/>
    </row>
    <row r="106" spans="1:11" ht="24" x14ac:dyDescent="0.25">
      <c r="A106" s="275"/>
      <c r="B106" s="273"/>
      <c r="C106" s="123" t="s">
        <v>193</v>
      </c>
      <c r="D106" s="98">
        <f t="shared" si="2"/>
        <v>6600</v>
      </c>
      <c r="E106" s="97">
        <v>1900</v>
      </c>
      <c r="F106" s="105">
        <f>2000+1200</f>
        <v>3200</v>
      </c>
      <c r="G106" s="97">
        <v>1500</v>
      </c>
      <c r="H106" s="97">
        <v>0</v>
      </c>
      <c r="I106" s="97">
        <v>0</v>
      </c>
      <c r="J106" s="97">
        <v>0</v>
      </c>
      <c r="K106" s="122">
        <v>1200</v>
      </c>
    </row>
    <row r="107" spans="1:11" ht="24" x14ac:dyDescent="0.25">
      <c r="A107" s="275" t="s">
        <v>102</v>
      </c>
      <c r="B107" s="273" t="s">
        <v>61</v>
      </c>
      <c r="C107" s="123" t="s">
        <v>142</v>
      </c>
      <c r="D107" s="98">
        <v>0</v>
      </c>
      <c r="E107" s="97" t="s">
        <v>174</v>
      </c>
      <c r="F107" s="105" t="s">
        <v>174</v>
      </c>
      <c r="G107" s="97">
        <v>0</v>
      </c>
      <c r="H107" s="97">
        <v>0</v>
      </c>
      <c r="I107" s="97">
        <v>0</v>
      </c>
      <c r="J107" s="97">
        <v>0</v>
      </c>
      <c r="K107" s="122"/>
    </row>
    <row r="108" spans="1:11" ht="36.75" customHeight="1" x14ac:dyDescent="0.25">
      <c r="A108" s="275"/>
      <c r="B108" s="273"/>
      <c r="C108" s="123" t="s">
        <v>193</v>
      </c>
      <c r="D108" s="98">
        <v>0</v>
      </c>
      <c r="E108" s="97" t="s">
        <v>174</v>
      </c>
      <c r="F108" s="105" t="s">
        <v>174</v>
      </c>
      <c r="G108" s="97">
        <v>0</v>
      </c>
      <c r="H108" s="97">
        <v>0</v>
      </c>
      <c r="I108" s="97">
        <v>0</v>
      </c>
      <c r="J108" s="97">
        <v>0</v>
      </c>
      <c r="K108" s="122"/>
    </row>
    <row r="109" spans="1:11" ht="15" customHeight="1" x14ac:dyDescent="0.25">
      <c r="A109" s="275" t="s">
        <v>103</v>
      </c>
      <c r="B109" s="273" t="s">
        <v>62</v>
      </c>
      <c r="C109" s="123" t="s">
        <v>142</v>
      </c>
      <c r="D109" s="98">
        <v>0</v>
      </c>
      <c r="E109" s="97" t="s">
        <v>174</v>
      </c>
      <c r="F109" s="105" t="s">
        <v>174</v>
      </c>
      <c r="G109" s="97">
        <v>0</v>
      </c>
      <c r="H109" s="97">
        <v>0</v>
      </c>
      <c r="I109" s="97">
        <v>0</v>
      </c>
      <c r="J109" s="97">
        <v>0</v>
      </c>
      <c r="K109" s="122"/>
    </row>
    <row r="110" spans="1:11" ht="44.25" customHeight="1" x14ac:dyDescent="0.25">
      <c r="A110" s="275"/>
      <c r="B110" s="273"/>
      <c r="C110" s="123" t="s">
        <v>193</v>
      </c>
      <c r="D110" s="98">
        <v>0</v>
      </c>
      <c r="E110" s="97" t="s">
        <v>174</v>
      </c>
      <c r="F110" s="105" t="s">
        <v>174</v>
      </c>
      <c r="G110" s="97">
        <v>0</v>
      </c>
      <c r="H110" s="97">
        <v>0</v>
      </c>
      <c r="I110" s="97">
        <v>0</v>
      </c>
      <c r="J110" s="97">
        <v>0</v>
      </c>
      <c r="K110" s="122"/>
    </row>
    <row r="111" spans="1:11" x14ac:dyDescent="0.25">
      <c r="A111" s="275" t="s">
        <v>104</v>
      </c>
      <c r="B111" s="273" t="s">
        <v>63</v>
      </c>
      <c r="C111" s="123" t="s">
        <v>76</v>
      </c>
      <c r="D111" s="98">
        <f t="shared" si="2"/>
        <v>119.39708</v>
      </c>
      <c r="E111" s="97">
        <v>89.47</v>
      </c>
      <c r="F111" s="105">
        <v>29.92708</v>
      </c>
      <c r="G111" s="97">
        <v>0</v>
      </c>
      <c r="H111" s="97">
        <v>0</v>
      </c>
      <c r="I111" s="97">
        <v>0</v>
      </c>
      <c r="J111" s="97">
        <v>0</v>
      </c>
      <c r="K111" s="122"/>
    </row>
    <row r="112" spans="1:11" x14ac:dyDescent="0.25">
      <c r="A112" s="275"/>
      <c r="B112" s="273"/>
      <c r="C112" s="123" t="s">
        <v>88</v>
      </c>
      <c r="D112" s="98">
        <f t="shared" si="2"/>
        <v>73.798109999999994</v>
      </c>
      <c r="E112" s="97">
        <v>49.998109999999997</v>
      </c>
      <c r="F112" s="105">
        <v>23.8</v>
      </c>
      <c r="G112" s="97">
        <v>0</v>
      </c>
      <c r="H112" s="97">
        <v>0</v>
      </c>
      <c r="I112" s="97">
        <v>0</v>
      </c>
      <c r="J112" s="97">
        <v>0</v>
      </c>
      <c r="K112" s="122"/>
    </row>
    <row r="113" spans="1:11" ht="15.75" customHeight="1" x14ac:dyDescent="0.25">
      <c r="A113" s="275"/>
      <c r="B113" s="273"/>
      <c r="C113" s="123" t="s">
        <v>142</v>
      </c>
      <c r="D113" s="98">
        <f t="shared" si="2"/>
        <v>45.598970000000001</v>
      </c>
      <c r="E113" s="97">
        <f>E114+E115</f>
        <v>39.471890000000002</v>
      </c>
      <c r="F113" s="105">
        <v>6.1270800000000003</v>
      </c>
      <c r="G113" s="97">
        <v>0</v>
      </c>
      <c r="H113" s="97">
        <v>0</v>
      </c>
      <c r="I113" s="97">
        <v>0</v>
      </c>
      <c r="J113" s="97">
        <v>0</v>
      </c>
      <c r="K113" s="122"/>
    </row>
    <row r="114" spans="1:11" ht="24" x14ac:dyDescent="0.25">
      <c r="A114" s="275"/>
      <c r="B114" s="273"/>
      <c r="C114" s="123" t="s">
        <v>85</v>
      </c>
      <c r="D114" s="98">
        <f t="shared" si="2"/>
        <v>28.054609999999997</v>
      </c>
      <c r="E114" s="97">
        <v>22.471889999999998</v>
      </c>
      <c r="F114" s="105">
        <v>5.5827200000000001</v>
      </c>
      <c r="G114" s="97">
        <v>0</v>
      </c>
      <c r="H114" s="97">
        <v>0</v>
      </c>
      <c r="I114" s="97">
        <v>0</v>
      </c>
      <c r="J114" s="97">
        <v>0</v>
      </c>
      <c r="K114" s="122"/>
    </row>
    <row r="115" spans="1:11" ht="24" x14ac:dyDescent="0.25">
      <c r="A115" s="275"/>
      <c r="B115" s="273"/>
      <c r="C115" s="123" t="s">
        <v>141</v>
      </c>
      <c r="D115" s="98">
        <f t="shared" si="2"/>
        <v>17.544360000000001</v>
      </c>
      <c r="E115" s="97">
        <v>17</v>
      </c>
      <c r="F115" s="105">
        <v>0.54435999999999996</v>
      </c>
      <c r="G115" s="97">
        <v>0</v>
      </c>
      <c r="H115" s="97">
        <v>0</v>
      </c>
      <c r="I115" s="97">
        <v>0</v>
      </c>
      <c r="J115" s="97">
        <v>0</v>
      </c>
      <c r="K115" s="122"/>
    </row>
    <row r="116" spans="1:11" ht="24" x14ac:dyDescent="0.25">
      <c r="A116" s="275"/>
      <c r="B116" s="273"/>
      <c r="C116" s="123" t="s">
        <v>193</v>
      </c>
      <c r="D116" s="98">
        <f t="shared" si="2"/>
        <v>45.598970000000001</v>
      </c>
      <c r="E116" s="97">
        <f>E113</f>
        <v>39.471890000000002</v>
      </c>
      <c r="F116" s="105">
        <v>6.1270800000000003</v>
      </c>
      <c r="G116" s="97">
        <v>0</v>
      </c>
      <c r="H116" s="97">
        <v>0</v>
      </c>
      <c r="I116" s="97">
        <v>0</v>
      </c>
      <c r="J116" s="97">
        <v>0</v>
      </c>
      <c r="K116" s="122"/>
    </row>
    <row r="117" spans="1:11" ht="24.75" customHeight="1" x14ac:dyDescent="0.25">
      <c r="A117" s="274" t="s">
        <v>105</v>
      </c>
      <c r="B117" s="274"/>
      <c r="C117" s="274"/>
      <c r="D117" s="98">
        <f t="shared" si="2"/>
        <v>3256.9137799999999</v>
      </c>
      <c r="E117" s="98">
        <f>SUM(E118,E124,E126,E128)</f>
        <v>1937.2496000000001</v>
      </c>
      <c r="F117" s="106">
        <f>SUM(F118,F124,F126,F128)</f>
        <v>1209.66418</v>
      </c>
      <c r="G117" s="98">
        <v>110</v>
      </c>
      <c r="H117" s="98">
        <v>0</v>
      </c>
      <c r="I117" s="98">
        <v>0</v>
      </c>
      <c r="J117" s="98">
        <v>0</v>
      </c>
      <c r="K117" s="122"/>
    </row>
    <row r="118" spans="1:11" x14ac:dyDescent="0.25">
      <c r="A118" s="275" t="s">
        <v>106</v>
      </c>
      <c r="B118" s="273" t="s">
        <v>65</v>
      </c>
      <c r="C118" s="123" t="s">
        <v>76</v>
      </c>
      <c r="D118" s="98">
        <f t="shared" si="2"/>
        <v>390.02463999999998</v>
      </c>
      <c r="E118" s="97">
        <v>150</v>
      </c>
      <c r="F118" s="105">
        <v>240.02464000000001</v>
      </c>
      <c r="G118" s="97">
        <v>0</v>
      </c>
      <c r="H118" s="97">
        <v>0</v>
      </c>
      <c r="I118" s="97">
        <v>0</v>
      </c>
      <c r="J118" s="97">
        <v>0</v>
      </c>
      <c r="K118" s="122"/>
    </row>
    <row r="119" spans="1:11" x14ac:dyDescent="0.25">
      <c r="A119" s="275"/>
      <c r="B119" s="273"/>
      <c r="C119" s="123" t="s">
        <v>88</v>
      </c>
      <c r="D119" s="98">
        <f t="shared" si="2"/>
        <v>50.899369999999998</v>
      </c>
      <c r="E119" s="97">
        <f>69.99874/2</f>
        <v>34.999369999999999</v>
      </c>
      <c r="F119" s="105">
        <v>15.9</v>
      </c>
      <c r="G119" s="97">
        <v>0</v>
      </c>
      <c r="H119" s="97">
        <v>0</v>
      </c>
      <c r="I119" s="97">
        <v>0</v>
      </c>
      <c r="J119" s="97">
        <v>0</v>
      </c>
      <c r="K119" s="122"/>
    </row>
    <row r="120" spans="1:11" ht="20.25" customHeight="1" x14ac:dyDescent="0.25">
      <c r="A120" s="275"/>
      <c r="B120" s="273"/>
      <c r="C120" s="123" t="s">
        <v>142</v>
      </c>
      <c r="D120" s="98">
        <f t="shared" si="2"/>
        <v>339.12527</v>
      </c>
      <c r="E120" s="97">
        <f>E121+E122</f>
        <v>115.00063</v>
      </c>
      <c r="F120" s="105">
        <v>224.12464</v>
      </c>
      <c r="G120" s="97">
        <v>0</v>
      </c>
      <c r="H120" s="97">
        <v>0</v>
      </c>
      <c r="I120" s="97">
        <v>0</v>
      </c>
      <c r="J120" s="97">
        <v>0</v>
      </c>
      <c r="K120" s="122"/>
    </row>
    <row r="121" spans="1:11" ht="24" x14ac:dyDescent="0.25">
      <c r="A121" s="275"/>
      <c r="B121" s="273"/>
      <c r="C121" s="123" t="s">
        <v>85</v>
      </c>
      <c r="D121" s="98">
        <f t="shared" si="2"/>
        <v>19.460259999999998</v>
      </c>
      <c r="E121" s="97">
        <f>31.46126/2</f>
        <v>15.73063</v>
      </c>
      <c r="F121" s="105">
        <v>3.7296299999999998</v>
      </c>
      <c r="G121" s="97">
        <v>0</v>
      </c>
      <c r="H121" s="97">
        <v>0</v>
      </c>
      <c r="I121" s="97">
        <v>0</v>
      </c>
      <c r="J121" s="97">
        <v>0</v>
      </c>
      <c r="K121" s="122"/>
    </row>
    <row r="122" spans="1:11" ht="23.25" customHeight="1" x14ac:dyDescent="0.25">
      <c r="A122" s="275"/>
      <c r="B122" s="273"/>
      <c r="C122" s="123" t="s">
        <v>141</v>
      </c>
      <c r="D122" s="98">
        <f t="shared" si="2"/>
        <v>319.66501</v>
      </c>
      <c r="E122" s="97">
        <v>99.27</v>
      </c>
      <c r="F122" s="105">
        <v>220.39501000000001</v>
      </c>
      <c r="G122" s="97">
        <v>0</v>
      </c>
      <c r="H122" s="97">
        <v>0</v>
      </c>
      <c r="I122" s="97">
        <v>0</v>
      </c>
      <c r="J122" s="97">
        <v>0</v>
      </c>
      <c r="K122" s="122"/>
    </row>
    <row r="123" spans="1:11" ht="24" x14ac:dyDescent="0.25">
      <c r="A123" s="275"/>
      <c r="B123" s="273"/>
      <c r="C123" s="123" t="s">
        <v>193</v>
      </c>
      <c r="D123" s="98">
        <f t="shared" si="2"/>
        <v>339.12527</v>
      </c>
      <c r="E123" s="97">
        <f>E120</f>
        <v>115.00063</v>
      </c>
      <c r="F123" s="105">
        <v>224.12464</v>
      </c>
      <c r="G123" s="97">
        <v>0</v>
      </c>
      <c r="H123" s="97">
        <v>0</v>
      </c>
      <c r="I123" s="97">
        <v>0</v>
      </c>
      <c r="J123" s="97">
        <v>0</v>
      </c>
      <c r="K123" s="122"/>
    </row>
    <row r="124" spans="1:11" ht="22.5" customHeight="1" x14ac:dyDescent="0.25">
      <c r="A124" s="275" t="s">
        <v>107</v>
      </c>
      <c r="B124" s="273" t="s">
        <v>66</v>
      </c>
      <c r="C124" s="123" t="s">
        <v>142</v>
      </c>
      <c r="D124" s="98">
        <f t="shared" si="2"/>
        <v>1896.5196000000001</v>
      </c>
      <c r="E124" s="97">
        <f>1421.27-1.7504+17</f>
        <v>1436.5196000000001</v>
      </c>
      <c r="F124" s="105">
        <f>150+200</f>
        <v>350</v>
      </c>
      <c r="G124" s="97">
        <v>110</v>
      </c>
      <c r="H124" s="97">
        <v>0</v>
      </c>
      <c r="I124" s="97">
        <v>0</v>
      </c>
      <c r="J124" s="97">
        <v>0</v>
      </c>
      <c r="K124" s="122"/>
    </row>
    <row r="125" spans="1:11" ht="74.25" customHeight="1" x14ac:dyDescent="0.25">
      <c r="A125" s="275"/>
      <c r="B125" s="273"/>
      <c r="C125" s="123" t="s">
        <v>193</v>
      </c>
      <c r="D125" s="98">
        <f t="shared" si="2"/>
        <v>1896.5196000000001</v>
      </c>
      <c r="E125" s="97">
        <f>1421.27-1.7504+17</f>
        <v>1436.5196000000001</v>
      </c>
      <c r="F125" s="105">
        <f>150+200</f>
        <v>350</v>
      </c>
      <c r="G125" s="97">
        <v>110</v>
      </c>
      <c r="H125" s="97">
        <v>0</v>
      </c>
      <c r="I125" s="97">
        <v>0</v>
      </c>
      <c r="J125" s="97">
        <v>0</v>
      </c>
      <c r="K125" s="122">
        <v>200</v>
      </c>
    </row>
    <row r="126" spans="1:11" ht="24" x14ac:dyDescent="0.25">
      <c r="A126" s="275" t="s">
        <v>108</v>
      </c>
      <c r="B126" s="273" t="s">
        <v>176</v>
      </c>
      <c r="C126" s="123" t="s">
        <v>142</v>
      </c>
      <c r="D126" s="98">
        <f t="shared" si="2"/>
        <v>600</v>
      </c>
      <c r="E126" s="97">
        <v>300</v>
      </c>
      <c r="F126" s="105">
        <v>300</v>
      </c>
      <c r="G126" s="97">
        <v>0</v>
      </c>
      <c r="H126" s="97">
        <v>0</v>
      </c>
      <c r="I126" s="97">
        <v>0</v>
      </c>
      <c r="J126" s="97">
        <v>0</v>
      </c>
      <c r="K126" s="122"/>
    </row>
    <row r="127" spans="1:11" ht="48.75" customHeight="1" x14ac:dyDescent="0.25">
      <c r="A127" s="275"/>
      <c r="B127" s="273"/>
      <c r="C127" s="123" t="s">
        <v>51</v>
      </c>
      <c r="D127" s="98">
        <f t="shared" si="2"/>
        <v>600</v>
      </c>
      <c r="E127" s="97">
        <v>300</v>
      </c>
      <c r="F127" s="105">
        <v>300</v>
      </c>
      <c r="G127" s="97">
        <v>0</v>
      </c>
      <c r="H127" s="97">
        <v>0</v>
      </c>
      <c r="I127" s="97">
        <v>0</v>
      </c>
      <c r="J127" s="97">
        <v>0</v>
      </c>
      <c r="K127" s="122"/>
    </row>
    <row r="128" spans="1:11" x14ac:dyDescent="0.25">
      <c r="A128" s="275" t="s">
        <v>109</v>
      </c>
      <c r="B128" s="273" t="s">
        <v>202</v>
      </c>
      <c r="C128" s="123" t="s">
        <v>76</v>
      </c>
      <c r="D128" s="98">
        <f t="shared" si="2"/>
        <v>370.36953999999997</v>
      </c>
      <c r="E128" s="97">
        <v>50.73</v>
      </c>
      <c r="F128" s="105">
        <v>319.63953999999995</v>
      </c>
      <c r="G128" s="97">
        <v>0</v>
      </c>
      <c r="H128" s="97">
        <v>0</v>
      </c>
      <c r="I128" s="97">
        <v>0</v>
      </c>
      <c r="J128" s="97">
        <v>0</v>
      </c>
      <c r="K128" s="122"/>
    </row>
    <row r="129" spans="1:11" x14ac:dyDescent="0.25">
      <c r="A129" s="275"/>
      <c r="B129" s="273"/>
      <c r="C129" s="123" t="s">
        <v>88</v>
      </c>
      <c r="D129" s="98">
        <f t="shared" si="2"/>
        <v>50.899369999999998</v>
      </c>
      <c r="E129" s="97">
        <f>69.99874/2</f>
        <v>34.999369999999999</v>
      </c>
      <c r="F129" s="105">
        <v>15.9</v>
      </c>
      <c r="G129" s="97">
        <v>0</v>
      </c>
      <c r="H129" s="97">
        <v>0</v>
      </c>
      <c r="I129" s="97">
        <v>0</v>
      </c>
      <c r="J129" s="97">
        <v>0</v>
      </c>
      <c r="K129" s="122"/>
    </row>
    <row r="130" spans="1:11" ht="17.25" customHeight="1" x14ac:dyDescent="0.25">
      <c r="A130" s="275"/>
      <c r="B130" s="273"/>
      <c r="C130" s="123" t="s">
        <v>142</v>
      </c>
      <c r="D130" s="98">
        <f t="shared" si="2"/>
        <v>319.47017</v>
      </c>
      <c r="E130" s="97">
        <f>E131+E132</f>
        <v>15.73063</v>
      </c>
      <c r="F130" s="105">
        <v>303.73953999999998</v>
      </c>
      <c r="G130" s="97">
        <v>0</v>
      </c>
      <c r="H130" s="97">
        <v>0</v>
      </c>
      <c r="I130" s="97">
        <v>0</v>
      </c>
      <c r="J130" s="97">
        <v>0</v>
      </c>
      <c r="K130" s="122"/>
    </row>
    <row r="131" spans="1:11" ht="24" x14ac:dyDescent="0.25">
      <c r="A131" s="275"/>
      <c r="B131" s="273"/>
      <c r="C131" s="123" t="s">
        <v>85</v>
      </c>
      <c r="D131" s="98">
        <f t="shared" si="2"/>
        <v>19.46519</v>
      </c>
      <c r="E131" s="97">
        <f>31.46126/2</f>
        <v>15.73063</v>
      </c>
      <c r="F131" s="105">
        <v>3.7345599999999997</v>
      </c>
      <c r="G131" s="97">
        <v>0</v>
      </c>
      <c r="H131" s="97">
        <v>0</v>
      </c>
      <c r="I131" s="97">
        <v>0</v>
      </c>
      <c r="J131" s="97">
        <v>0</v>
      </c>
      <c r="K131" s="122"/>
    </row>
    <row r="132" spans="1:11" ht="24" x14ac:dyDescent="0.25">
      <c r="A132" s="275"/>
      <c r="B132" s="273"/>
      <c r="C132" s="123" t="s">
        <v>141</v>
      </c>
      <c r="D132" s="98">
        <f t="shared" si="2"/>
        <v>300.00497999999999</v>
      </c>
      <c r="E132" s="97">
        <v>0</v>
      </c>
      <c r="F132" s="105">
        <v>300.00497999999999</v>
      </c>
      <c r="G132" s="97">
        <v>0</v>
      </c>
      <c r="H132" s="97">
        <v>0</v>
      </c>
      <c r="I132" s="97">
        <v>0</v>
      </c>
      <c r="J132" s="97">
        <v>0</v>
      </c>
      <c r="K132" s="122"/>
    </row>
    <row r="133" spans="1:11" ht="24" x14ac:dyDescent="0.25">
      <c r="A133" s="275"/>
      <c r="B133" s="273"/>
      <c r="C133" s="123" t="s">
        <v>204</v>
      </c>
      <c r="D133" s="98">
        <f t="shared" si="2"/>
        <v>119.47016999999998</v>
      </c>
      <c r="E133" s="97">
        <f>E130</f>
        <v>15.73063</v>
      </c>
      <c r="F133" s="105">
        <v>103.73953999999998</v>
      </c>
      <c r="G133" s="97">
        <v>0</v>
      </c>
      <c r="H133" s="97">
        <v>0</v>
      </c>
      <c r="I133" s="97">
        <v>0</v>
      </c>
      <c r="J133" s="97">
        <v>0</v>
      </c>
      <c r="K133" s="122"/>
    </row>
    <row r="134" spans="1:11" ht="24" x14ac:dyDescent="0.25">
      <c r="A134" s="275"/>
      <c r="B134" s="273"/>
      <c r="C134" s="123" t="s">
        <v>330</v>
      </c>
      <c r="D134" s="98">
        <f t="shared" si="2"/>
        <v>200</v>
      </c>
      <c r="E134" s="97">
        <v>0</v>
      </c>
      <c r="F134" s="105">
        <v>200</v>
      </c>
      <c r="G134" s="97">
        <v>0</v>
      </c>
      <c r="H134" s="97">
        <v>0</v>
      </c>
      <c r="I134" s="97">
        <v>0</v>
      </c>
      <c r="J134" s="97">
        <v>0</v>
      </c>
      <c r="K134" s="122"/>
    </row>
    <row r="135" spans="1:11" x14ac:dyDescent="0.25">
      <c r="A135" s="274" t="s">
        <v>110</v>
      </c>
      <c r="B135" s="274"/>
      <c r="C135" s="274"/>
      <c r="D135" s="98">
        <f t="shared" si="2"/>
        <v>5959.0098899999994</v>
      </c>
      <c r="E135" s="98">
        <f>SUM(E136,E139,E145,E153)</f>
        <v>3387.1</v>
      </c>
      <c r="F135" s="106">
        <f>SUM(F136,F139,F145,F153)</f>
        <v>2571.9098899999999</v>
      </c>
      <c r="G135" s="98">
        <v>0</v>
      </c>
      <c r="H135" s="98">
        <v>0</v>
      </c>
      <c r="I135" s="98">
        <v>0</v>
      </c>
      <c r="J135" s="98">
        <v>0</v>
      </c>
      <c r="K135" s="122"/>
    </row>
    <row r="136" spans="1:11" ht="19.5" customHeight="1" x14ac:dyDescent="0.25">
      <c r="A136" s="275" t="s">
        <v>111</v>
      </c>
      <c r="B136" s="273" t="s">
        <v>68</v>
      </c>
      <c r="C136" s="123" t="s">
        <v>142</v>
      </c>
      <c r="D136" s="98">
        <f t="shared" si="2"/>
        <v>2000</v>
      </c>
      <c r="E136" s="97">
        <v>2000</v>
      </c>
      <c r="F136" s="105">
        <v>0</v>
      </c>
      <c r="G136" s="97">
        <v>0</v>
      </c>
      <c r="H136" s="97">
        <v>0</v>
      </c>
      <c r="I136" s="97">
        <v>0</v>
      </c>
      <c r="J136" s="97">
        <v>0</v>
      </c>
      <c r="K136" s="122"/>
    </row>
    <row r="137" spans="1:11" ht="24" x14ac:dyDescent="0.25">
      <c r="A137" s="275"/>
      <c r="B137" s="273"/>
      <c r="C137" s="123" t="s">
        <v>193</v>
      </c>
      <c r="D137" s="98">
        <f t="shared" si="2"/>
        <v>0</v>
      </c>
      <c r="E137" s="97">
        <v>0</v>
      </c>
      <c r="F137" s="105">
        <v>0</v>
      </c>
      <c r="G137" s="97">
        <v>0</v>
      </c>
      <c r="H137" s="97">
        <v>0</v>
      </c>
      <c r="I137" s="97">
        <v>0</v>
      </c>
      <c r="J137" s="97">
        <v>0</v>
      </c>
      <c r="K137" s="122"/>
    </row>
    <row r="138" spans="1:11" ht="24" x14ac:dyDescent="0.25">
      <c r="A138" s="275"/>
      <c r="B138" s="273"/>
      <c r="C138" s="123" t="s">
        <v>205</v>
      </c>
      <c r="D138" s="98">
        <f t="shared" si="2"/>
        <v>2000</v>
      </c>
      <c r="E138" s="97">
        <v>2000</v>
      </c>
      <c r="F138" s="105">
        <v>0</v>
      </c>
      <c r="G138" s="97">
        <v>0</v>
      </c>
      <c r="H138" s="97">
        <v>0</v>
      </c>
      <c r="I138" s="97">
        <v>0</v>
      </c>
      <c r="J138" s="97">
        <v>0</v>
      </c>
      <c r="K138" s="122"/>
    </row>
    <row r="139" spans="1:11" x14ac:dyDescent="0.25">
      <c r="A139" s="275" t="s">
        <v>112</v>
      </c>
      <c r="B139" s="273" t="s">
        <v>69</v>
      </c>
      <c r="C139" s="123" t="s">
        <v>76</v>
      </c>
      <c r="D139" s="98">
        <f t="shared" si="2"/>
        <v>2603.6320999999998</v>
      </c>
      <c r="E139" s="97">
        <v>1126.2</v>
      </c>
      <c r="F139" s="105">
        <v>1477.4321</v>
      </c>
      <c r="G139" s="97">
        <v>0</v>
      </c>
      <c r="H139" s="97">
        <v>0</v>
      </c>
      <c r="I139" s="97">
        <v>0</v>
      </c>
      <c r="J139" s="97">
        <v>0</v>
      </c>
      <c r="K139" s="122"/>
    </row>
    <row r="140" spans="1:11" x14ac:dyDescent="0.25">
      <c r="A140" s="275"/>
      <c r="B140" s="273"/>
      <c r="C140" s="123" t="s">
        <v>88</v>
      </c>
      <c r="D140" s="98">
        <f t="shared" si="2"/>
        <v>1145.8818799999999</v>
      </c>
      <c r="E140" s="97">
        <v>776.98188000000005</v>
      </c>
      <c r="F140" s="105">
        <v>368.9</v>
      </c>
      <c r="G140" s="97">
        <v>0</v>
      </c>
      <c r="H140" s="97">
        <v>0</v>
      </c>
      <c r="I140" s="97">
        <v>0</v>
      </c>
      <c r="J140" s="97">
        <v>0</v>
      </c>
      <c r="K140" s="122"/>
    </row>
    <row r="141" spans="1:11" ht="19.5" customHeight="1" x14ac:dyDescent="0.25">
      <c r="A141" s="275"/>
      <c r="B141" s="273"/>
      <c r="C141" s="123" t="s">
        <v>142</v>
      </c>
      <c r="D141" s="98">
        <f t="shared" si="2"/>
        <v>1457.7502199999999</v>
      </c>
      <c r="E141" s="97">
        <f>E142+E143</f>
        <v>349.21812</v>
      </c>
      <c r="F141" s="105">
        <v>1108.5320999999999</v>
      </c>
      <c r="G141" s="97">
        <v>0</v>
      </c>
      <c r="H141" s="97">
        <v>0</v>
      </c>
      <c r="I141" s="97">
        <v>0</v>
      </c>
      <c r="J141" s="97">
        <v>0</v>
      </c>
      <c r="K141" s="122"/>
    </row>
    <row r="142" spans="1:11" ht="24" x14ac:dyDescent="0.25">
      <c r="A142" s="275"/>
      <c r="B142" s="273"/>
      <c r="C142" s="123" t="s">
        <v>85</v>
      </c>
      <c r="D142" s="98">
        <f t="shared" si="2"/>
        <v>435.75022000000001</v>
      </c>
      <c r="E142" s="97">
        <v>349.21812</v>
      </c>
      <c r="F142" s="105">
        <v>86.5321</v>
      </c>
      <c r="G142" s="97">
        <v>0</v>
      </c>
      <c r="H142" s="97">
        <v>0</v>
      </c>
      <c r="I142" s="97">
        <v>0</v>
      </c>
      <c r="J142" s="97">
        <v>0</v>
      </c>
      <c r="K142" s="122"/>
    </row>
    <row r="143" spans="1:11" ht="24" x14ac:dyDescent="0.25">
      <c r="A143" s="275"/>
      <c r="B143" s="273"/>
      <c r="C143" s="123" t="s">
        <v>141</v>
      </c>
      <c r="D143" s="98">
        <f t="shared" ref="D143:D176" si="3">E143+F143+G143+H143+I143+J143</f>
        <v>1022</v>
      </c>
      <c r="E143" s="97">
        <v>0</v>
      </c>
      <c r="F143" s="105">
        <v>1022</v>
      </c>
      <c r="G143" s="97">
        <v>0</v>
      </c>
      <c r="H143" s="97">
        <v>0</v>
      </c>
      <c r="I143" s="97">
        <v>0</v>
      </c>
      <c r="J143" s="97">
        <v>0</v>
      </c>
      <c r="K143" s="122"/>
    </row>
    <row r="144" spans="1:11" ht="24" x14ac:dyDescent="0.25">
      <c r="A144" s="275"/>
      <c r="B144" s="273"/>
      <c r="C144" s="123" t="s">
        <v>58</v>
      </c>
      <c r="D144" s="98">
        <f t="shared" si="3"/>
        <v>1457.7502199999999</v>
      </c>
      <c r="E144" s="97">
        <f>E141</f>
        <v>349.21812</v>
      </c>
      <c r="F144" s="105">
        <v>1108.5320999999999</v>
      </c>
      <c r="G144" s="97">
        <v>0</v>
      </c>
      <c r="H144" s="97">
        <v>0</v>
      </c>
      <c r="I144" s="97">
        <v>0</v>
      </c>
      <c r="J144" s="97">
        <v>0</v>
      </c>
      <c r="K144" s="122"/>
    </row>
    <row r="145" spans="1:11" x14ac:dyDescent="0.25">
      <c r="A145" s="275" t="s">
        <v>113</v>
      </c>
      <c r="B145" s="273" t="s">
        <v>182</v>
      </c>
      <c r="C145" s="123" t="s">
        <v>76</v>
      </c>
      <c r="D145" s="98">
        <f t="shared" si="3"/>
        <v>1355.37779</v>
      </c>
      <c r="E145" s="97">
        <v>260.89999999999998</v>
      </c>
      <c r="F145" s="105">
        <f>267.77779+826.7</f>
        <v>1094.4777899999999</v>
      </c>
      <c r="G145" s="97">
        <v>0</v>
      </c>
      <c r="H145" s="97">
        <v>0</v>
      </c>
      <c r="I145" s="97">
        <v>0</v>
      </c>
      <c r="J145" s="97">
        <v>0</v>
      </c>
      <c r="K145" s="122"/>
    </row>
    <row r="146" spans="1:11" x14ac:dyDescent="0.25">
      <c r="A146" s="275"/>
      <c r="B146" s="273"/>
      <c r="C146" s="123" t="s">
        <v>88</v>
      </c>
      <c r="D146" s="98">
        <f t="shared" si="3"/>
        <v>267.29999999999995</v>
      </c>
      <c r="E146" s="97">
        <f>E145-E147</f>
        <v>179.99999999999997</v>
      </c>
      <c r="F146" s="105">
        <v>87.3</v>
      </c>
      <c r="G146" s="97">
        <v>0</v>
      </c>
      <c r="H146" s="97">
        <v>0</v>
      </c>
      <c r="I146" s="97">
        <v>0</v>
      </c>
      <c r="J146" s="97">
        <v>0</v>
      </c>
      <c r="K146" s="122"/>
    </row>
    <row r="147" spans="1:11" ht="24" x14ac:dyDescent="0.25">
      <c r="A147" s="275"/>
      <c r="B147" s="273"/>
      <c r="C147" s="123" t="s">
        <v>142</v>
      </c>
      <c r="D147" s="98">
        <f t="shared" si="3"/>
        <v>1088.07779</v>
      </c>
      <c r="E147" s="97">
        <f>E148+E149</f>
        <v>80.900000000000006</v>
      </c>
      <c r="F147" s="105">
        <f>180.47779+826.7</f>
        <v>1007.1777900000001</v>
      </c>
      <c r="G147" s="97">
        <v>0</v>
      </c>
      <c r="H147" s="97">
        <v>0</v>
      </c>
      <c r="I147" s="97">
        <v>0</v>
      </c>
      <c r="J147" s="97">
        <v>0</v>
      </c>
      <c r="K147" s="122"/>
    </row>
    <row r="148" spans="1:11" ht="24" x14ac:dyDescent="0.25">
      <c r="A148" s="275"/>
      <c r="B148" s="273"/>
      <c r="C148" s="123" t="s">
        <v>85</v>
      </c>
      <c r="D148" s="98">
        <f t="shared" si="3"/>
        <v>101.37778</v>
      </c>
      <c r="E148" s="97">
        <f>E150+E151+E152</f>
        <v>80.900000000000006</v>
      </c>
      <c r="F148" s="105">
        <v>20.477779999999999</v>
      </c>
      <c r="G148" s="97">
        <v>0</v>
      </c>
      <c r="H148" s="97">
        <v>0</v>
      </c>
      <c r="I148" s="97">
        <v>0</v>
      </c>
      <c r="J148" s="97">
        <v>0</v>
      </c>
      <c r="K148" s="127"/>
    </row>
    <row r="149" spans="1:11" ht="24" x14ac:dyDescent="0.25">
      <c r="A149" s="275"/>
      <c r="B149" s="273"/>
      <c r="C149" s="123" t="s">
        <v>141</v>
      </c>
      <c r="D149" s="98">
        <f t="shared" si="3"/>
        <v>986.70001000000002</v>
      </c>
      <c r="E149" s="97">
        <v>0</v>
      </c>
      <c r="F149" s="105">
        <f>160.00001+826.7</f>
        <v>986.70001000000002</v>
      </c>
      <c r="G149" s="97">
        <v>0</v>
      </c>
      <c r="H149" s="97">
        <v>0</v>
      </c>
      <c r="I149" s="97">
        <v>0</v>
      </c>
      <c r="J149" s="97">
        <v>0</v>
      </c>
      <c r="K149" s="127"/>
    </row>
    <row r="150" spans="1:11" ht="24" x14ac:dyDescent="0.25">
      <c r="A150" s="275"/>
      <c r="B150" s="273"/>
      <c r="C150" s="123" t="s">
        <v>193</v>
      </c>
      <c r="D150" s="98">
        <f t="shared" si="3"/>
        <v>853.6</v>
      </c>
      <c r="E150" s="97">
        <v>26.9</v>
      </c>
      <c r="F150" s="105">
        <v>826.7</v>
      </c>
      <c r="G150" s="97">
        <v>0</v>
      </c>
      <c r="H150" s="97">
        <v>0</v>
      </c>
      <c r="I150" s="97">
        <v>0</v>
      </c>
      <c r="J150" s="97">
        <v>0</v>
      </c>
      <c r="K150" s="122">
        <v>826.7</v>
      </c>
    </row>
    <row r="151" spans="1:11" ht="36" x14ac:dyDescent="0.25">
      <c r="A151" s="275"/>
      <c r="B151" s="273"/>
      <c r="C151" s="123" t="s">
        <v>51</v>
      </c>
      <c r="D151" s="98">
        <f t="shared" si="3"/>
        <v>33.82593</v>
      </c>
      <c r="E151" s="97">
        <v>27</v>
      </c>
      <c r="F151" s="105">
        <v>6.8259299999999996</v>
      </c>
      <c r="G151" s="97">
        <v>0</v>
      </c>
      <c r="H151" s="97">
        <v>0</v>
      </c>
      <c r="I151" s="97">
        <v>0</v>
      </c>
      <c r="J151" s="97">
        <v>0</v>
      </c>
      <c r="K151" s="122"/>
    </row>
    <row r="152" spans="1:11" ht="24" x14ac:dyDescent="0.25">
      <c r="A152" s="275"/>
      <c r="B152" s="273"/>
      <c r="C152" s="123" t="s">
        <v>329</v>
      </c>
      <c r="D152" s="98">
        <f t="shared" si="3"/>
        <v>200.65186</v>
      </c>
      <c r="E152" s="97">
        <v>27</v>
      </c>
      <c r="F152" s="105">
        <v>173.65186</v>
      </c>
      <c r="G152" s="97">
        <v>0</v>
      </c>
      <c r="H152" s="97">
        <v>0</v>
      </c>
      <c r="I152" s="97">
        <v>0</v>
      </c>
      <c r="J152" s="97">
        <v>0</v>
      </c>
      <c r="K152" s="122"/>
    </row>
    <row r="153" spans="1:11" x14ac:dyDescent="0.25">
      <c r="A153" s="275" t="s">
        <v>114</v>
      </c>
      <c r="B153" s="273" t="s">
        <v>137</v>
      </c>
      <c r="C153" s="123" t="s">
        <v>76</v>
      </c>
      <c r="D153" s="98">
        <f t="shared" si="3"/>
        <v>0</v>
      </c>
      <c r="E153" s="97">
        <v>0</v>
      </c>
      <c r="F153" s="105">
        <v>0</v>
      </c>
      <c r="G153" s="97">
        <v>0</v>
      </c>
      <c r="H153" s="97">
        <v>0</v>
      </c>
      <c r="I153" s="97">
        <v>0</v>
      </c>
      <c r="J153" s="97">
        <v>0</v>
      </c>
      <c r="K153" s="122"/>
    </row>
    <row r="154" spans="1:11" ht="18" customHeight="1" x14ac:dyDescent="0.25">
      <c r="A154" s="275"/>
      <c r="B154" s="273"/>
      <c r="C154" s="123" t="s">
        <v>142</v>
      </c>
      <c r="D154" s="98">
        <f t="shared" si="3"/>
        <v>0</v>
      </c>
      <c r="E154" s="97">
        <v>0</v>
      </c>
      <c r="F154" s="105">
        <v>0</v>
      </c>
      <c r="G154" s="97">
        <v>0</v>
      </c>
      <c r="H154" s="97">
        <v>0</v>
      </c>
      <c r="I154" s="97">
        <v>0</v>
      </c>
      <c r="J154" s="97">
        <v>0</v>
      </c>
      <c r="K154" s="122"/>
    </row>
    <row r="155" spans="1:11" ht="27" customHeight="1" x14ac:dyDescent="0.25">
      <c r="A155" s="275"/>
      <c r="B155" s="273"/>
      <c r="C155" s="123" t="s">
        <v>193</v>
      </c>
      <c r="D155" s="98">
        <f t="shared" si="3"/>
        <v>0</v>
      </c>
      <c r="E155" s="97">
        <v>0</v>
      </c>
      <c r="F155" s="105">
        <v>0</v>
      </c>
      <c r="G155" s="97">
        <v>0</v>
      </c>
      <c r="H155" s="97">
        <v>0</v>
      </c>
      <c r="I155" s="97">
        <v>0</v>
      </c>
      <c r="J155" s="97">
        <v>0</v>
      </c>
      <c r="K155" s="122"/>
    </row>
    <row r="156" spans="1:11" x14ac:dyDescent="0.25">
      <c r="A156" s="274" t="s">
        <v>150</v>
      </c>
      <c r="B156" s="274"/>
      <c r="C156" s="121" t="s">
        <v>82</v>
      </c>
      <c r="D156" s="98">
        <f t="shared" si="3"/>
        <v>17269</v>
      </c>
      <c r="E156" s="98">
        <f>SUBTOTAL(9,E159,E166)</f>
        <v>7345</v>
      </c>
      <c r="F156" s="106">
        <f>SUBTOTAL(9,F159,F166)</f>
        <v>8924</v>
      </c>
      <c r="G156" s="98">
        <v>1000</v>
      </c>
      <c r="H156" s="98">
        <v>0</v>
      </c>
      <c r="I156" s="98">
        <v>0</v>
      </c>
      <c r="J156" s="98">
        <v>0</v>
      </c>
      <c r="K156" s="122"/>
    </row>
    <row r="157" spans="1:11" x14ac:dyDescent="0.25">
      <c r="A157" s="274"/>
      <c r="B157" s="274"/>
      <c r="C157" s="121" t="s">
        <v>83</v>
      </c>
      <c r="D157" s="98">
        <f t="shared" si="3"/>
        <v>7830.9</v>
      </c>
      <c r="E157" s="98">
        <f>SUM(E161)</f>
        <v>4045</v>
      </c>
      <c r="F157" s="106">
        <v>3785.9</v>
      </c>
      <c r="G157" s="98">
        <v>0</v>
      </c>
      <c r="H157" s="98">
        <v>0</v>
      </c>
      <c r="I157" s="98">
        <v>0</v>
      </c>
      <c r="J157" s="98">
        <v>0</v>
      </c>
      <c r="K157" s="122"/>
    </row>
    <row r="158" spans="1:11" x14ac:dyDescent="0.25">
      <c r="A158" s="274"/>
      <c r="B158" s="274"/>
      <c r="C158" s="121" t="s">
        <v>190</v>
      </c>
      <c r="D158" s="98">
        <f t="shared" si="3"/>
        <v>9438.1</v>
      </c>
      <c r="E158" s="98">
        <f>SUBTOTAL(9,E162,E174)</f>
        <v>3300</v>
      </c>
      <c r="F158" s="106">
        <f>SUBTOTAL(9,F162,F168,F171,F178,F174)</f>
        <v>5138.1000000000004</v>
      </c>
      <c r="G158" s="98">
        <v>1000</v>
      </c>
      <c r="H158" s="98">
        <v>0</v>
      </c>
      <c r="I158" s="98">
        <v>0</v>
      </c>
      <c r="J158" s="98">
        <v>0</v>
      </c>
      <c r="K158" s="122"/>
    </row>
    <row r="159" spans="1:11" ht="49.5" customHeight="1" x14ac:dyDescent="0.25">
      <c r="A159" s="274" t="s">
        <v>154</v>
      </c>
      <c r="B159" s="274"/>
      <c r="C159" s="274"/>
      <c r="D159" s="98">
        <f t="shared" si="3"/>
        <v>11719</v>
      </c>
      <c r="E159" s="98">
        <f>SUM(E160,)</f>
        <v>7045</v>
      </c>
      <c r="F159" s="106">
        <v>4674</v>
      </c>
      <c r="G159" s="98">
        <v>0</v>
      </c>
      <c r="H159" s="98">
        <v>0</v>
      </c>
      <c r="I159" s="98">
        <v>0</v>
      </c>
      <c r="J159" s="98">
        <v>0</v>
      </c>
      <c r="K159" s="122"/>
    </row>
    <row r="160" spans="1:11" x14ac:dyDescent="0.25">
      <c r="A160" s="275" t="s">
        <v>115</v>
      </c>
      <c r="B160" s="273" t="s">
        <v>134</v>
      </c>
      <c r="C160" s="123" t="s">
        <v>76</v>
      </c>
      <c r="D160" s="98">
        <f t="shared" si="3"/>
        <v>11719</v>
      </c>
      <c r="E160" s="97">
        <v>7045</v>
      </c>
      <c r="F160" s="105">
        <v>4674</v>
      </c>
      <c r="G160" s="97">
        <v>0</v>
      </c>
      <c r="H160" s="97">
        <v>0</v>
      </c>
      <c r="I160" s="97">
        <v>0</v>
      </c>
      <c r="J160" s="97">
        <v>0</v>
      </c>
      <c r="K160" s="122"/>
    </row>
    <row r="161" spans="1:11" x14ac:dyDescent="0.25">
      <c r="A161" s="275"/>
      <c r="B161" s="273"/>
      <c r="C161" s="123" t="s">
        <v>88</v>
      </c>
      <c r="D161" s="98">
        <f t="shared" si="3"/>
        <v>7830.9</v>
      </c>
      <c r="E161" s="97">
        <v>4045</v>
      </c>
      <c r="F161" s="105">
        <v>3785.9</v>
      </c>
      <c r="G161" s="97">
        <v>0</v>
      </c>
      <c r="H161" s="97">
        <v>0</v>
      </c>
      <c r="I161" s="97">
        <v>0</v>
      </c>
      <c r="J161" s="97">
        <v>0</v>
      </c>
      <c r="K161" s="122"/>
    </row>
    <row r="162" spans="1:11" ht="17.25" customHeight="1" x14ac:dyDescent="0.25">
      <c r="A162" s="275"/>
      <c r="B162" s="273"/>
      <c r="C162" s="123" t="s">
        <v>142</v>
      </c>
      <c r="D162" s="98">
        <f t="shared" si="3"/>
        <v>3888.1</v>
      </c>
      <c r="E162" s="97">
        <v>3000</v>
      </c>
      <c r="F162" s="105">
        <v>888.1</v>
      </c>
      <c r="G162" s="97">
        <v>0</v>
      </c>
      <c r="H162" s="97">
        <v>0</v>
      </c>
      <c r="I162" s="97">
        <v>0</v>
      </c>
      <c r="J162" s="97">
        <v>0</v>
      </c>
      <c r="K162" s="122"/>
    </row>
    <row r="163" spans="1:11" ht="24" x14ac:dyDescent="0.25">
      <c r="A163" s="275"/>
      <c r="B163" s="273"/>
      <c r="C163" s="123" t="s">
        <v>85</v>
      </c>
      <c r="D163" s="98">
        <f t="shared" si="3"/>
        <v>3888.1</v>
      </c>
      <c r="E163" s="97">
        <v>3000</v>
      </c>
      <c r="F163" s="105">
        <v>888.1</v>
      </c>
      <c r="G163" s="97">
        <v>0</v>
      </c>
      <c r="H163" s="97">
        <v>0</v>
      </c>
      <c r="I163" s="97">
        <v>0</v>
      </c>
      <c r="J163" s="97">
        <v>0</v>
      </c>
      <c r="K163" s="122"/>
    </row>
    <row r="164" spans="1:11" ht="24" x14ac:dyDescent="0.25">
      <c r="A164" s="275"/>
      <c r="B164" s="273"/>
      <c r="C164" s="123" t="s">
        <v>141</v>
      </c>
      <c r="D164" s="98">
        <f t="shared" si="3"/>
        <v>0</v>
      </c>
      <c r="E164" s="97">
        <v>0</v>
      </c>
      <c r="F164" s="105">
        <v>0</v>
      </c>
      <c r="G164" s="97">
        <v>0</v>
      </c>
      <c r="H164" s="97">
        <v>0</v>
      </c>
      <c r="I164" s="97">
        <v>0</v>
      </c>
      <c r="J164" s="97">
        <v>0</v>
      </c>
      <c r="K164" s="122"/>
    </row>
    <row r="165" spans="1:11" ht="24" x14ac:dyDescent="0.25">
      <c r="A165" s="275"/>
      <c r="B165" s="273"/>
      <c r="C165" s="123" t="s">
        <v>41</v>
      </c>
      <c r="D165" s="98">
        <f t="shared" si="3"/>
        <v>3888.1</v>
      </c>
      <c r="E165" s="97">
        <v>3000</v>
      </c>
      <c r="F165" s="105">
        <v>888.1</v>
      </c>
      <c r="G165" s="97">
        <v>0</v>
      </c>
      <c r="H165" s="97">
        <v>0</v>
      </c>
      <c r="I165" s="97">
        <v>0</v>
      </c>
      <c r="J165" s="97">
        <v>0</v>
      </c>
      <c r="K165" s="122"/>
    </row>
    <row r="166" spans="1:11" ht="24" customHeight="1" x14ac:dyDescent="0.25">
      <c r="A166" s="281" t="s">
        <v>119</v>
      </c>
      <c r="B166" s="281"/>
      <c r="C166" s="281"/>
      <c r="D166" s="98">
        <f t="shared" si="3"/>
        <v>4550</v>
      </c>
      <c r="E166" s="98">
        <f>SUM(E173)</f>
        <v>300</v>
      </c>
      <c r="F166" s="106">
        <f>F167+F170+F173+F177</f>
        <v>4250</v>
      </c>
      <c r="G166" s="98">
        <v>0</v>
      </c>
      <c r="H166" s="98">
        <v>0</v>
      </c>
      <c r="I166" s="98">
        <v>0</v>
      </c>
      <c r="J166" s="98">
        <v>0</v>
      </c>
      <c r="K166" s="122"/>
    </row>
    <row r="167" spans="1:11" x14ac:dyDescent="0.25">
      <c r="A167" s="275" t="s">
        <v>116</v>
      </c>
      <c r="B167" s="273" t="s">
        <v>187</v>
      </c>
      <c r="C167" s="123" t="s">
        <v>76</v>
      </c>
      <c r="D167" s="98">
        <f>F167+G167+H167+I167+J167</f>
        <v>3450</v>
      </c>
      <c r="E167" s="97" t="s">
        <v>174</v>
      </c>
      <c r="F167" s="105">
        <f>F168</f>
        <v>2450</v>
      </c>
      <c r="G167" s="97">
        <v>1000</v>
      </c>
      <c r="H167" s="97">
        <v>0</v>
      </c>
      <c r="I167" s="97">
        <v>0</v>
      </c>
      <c r="J167" s="97">
        <v>0</v>
      </c>
      <c r="K167" s="122"/>
    </row>
    <row r="168" spans="1:11" ht="14.25" customHeight="1" x14ac:dyDescent="0.25">
      <c r="A168" s="275"/>
      <c r="B168" s="273"/>
      <c r="C168" s="123" t="s">
        <v>142</v>
      </c>
      <c r="D168" s="98">
        <f t="shared" ref="D168:D172" si="4">F168+G168+H168+I168+J168</f>
        <v>3450</v>
      </c>
      <c r="E168" s="97" t="s">
        <v>174</v>
      </c>
      <c r="F168" s="105">
        <f>F169</f>
        <v>2450</v>
      </c>
      <c r="G168" s="97">
        <v>1000</v>
      </c>
      <c r="H168" s="97">
        <v>0</v>
      </c>
      <c r="I168" s="97">
        <v>0</v>
      </c>
      <c r="J168" s="97">
        <v>0</v>
      </c>
      <c r="K168" s="122">
        <v>750</v>
      </c>
    </row>
    <row r="169" spans="1:11" ht="44.25" customHeight="1" x14ac:dyDescent="0.25">
      <c r="A169" s="275"/>
      <c r="B169" s="273"/>
      <c r="C169" s="123" t="s">
        <v>193</v>
      </c>
      <c r="D169" s="98">
        <f t="shared" si="4"/>
        <v>3450</v>
      </c>
      <c r="E169" s="97" t="s">
        <v>174</v>
      </c>
      <c r="F169" s="105">
        <f>2600-500+750-400</f>
        <v>2450</v>
      </c>
      <c r="G169" s="97">
        <v>1000</v>
      </c>
      <c r="H169" s="97">
        <v>0</v>
      </c>
      <c r="I169" s="97">
        <v>0</v>
      </c>
      <c r="J169" s="97">
        <v>0</v>
      </c>
      <c r="K169" s="122" t="s">
        <v>230</v>
      </c>
    </row>
    <row r="170" spans="1:11" x14ac:dyDescent="0.25">
      <c r="A170" s="275" t="s">
        <v>117</v>
      </c>
      <c r="B170" s="273" t="s">
        <v>147</v>
      </c>
      <c r="C170" s="123" t="s">
        <v>76</v>
      </c>
      <c r="D170" s="98">
        <f t="shared" si="4"/>
        <v>0</v>
      </c>
      <c r="E170" s="97" t="s">
        <v>174</v>
      </c>
      <c r="F170" s="105">
        <v>0</v>
      </c>
      <c r="G170" s="97">
        <v>0</v>
      </c>
      <c r="H170" s="97">
        <v>0</v>
      </c>
      <c r="I170" s="97">
        <v>0</v>
      </c>
      <c r="J170" s="97">
        <v>0</v>
      </c>
      <c r="K170" s="122"/>
    </row>
    <row r="171" spans="1:11" ht="15" customHeight="1" x14ac:dyDescent="0.25">
      <c r="A171" s="275"/>
      <c r="B171" s="273"/>
      <c r="C171" s="123" t="s">
        <v>142</v>
      </c>
      <c r="D171" s="98">
        <f t="shared" si="4"/>
        <v>0</v>
      </c>
      <c r="E171" s="97" t="s">
        <v>174</v>
      </c>
      <c r="F171" s="105">
        <v>0</v>
      </c>
      <c r="G171" s="97">
        <v>0</v>
      </c>
      <c r="H171" s="97">
        <v>0</v>
      </c>
      <c r="I171" s="97">
        <v>0</v>
      </c>
      <c r="J171" s="97">
        <v>0</v>
      </c>
      <c r="K171" s="122"/>
    </row>
    <row r="172" spans="1:11" ht="24" x14ac:dyDescent="0.25">
      <c r="A172" s="275"/>
      <c r="B172" s="273"/>
      <c r="C172" s="123" t="s">
        <v>39</v>
      </c>
      <c r="D172" s="98">
        <f t="shared" si="4"/>
        <v>0</v>
      </c>
      <c r="E172" s="97" t="s">
        <v>174</v>
      </c>
      <c r="F172" s="105">
        <v>0</v>
      </c>
      <c r="G172" s="97">
        <v>0</v>
      </c>
      <c r="H172" s="97">
        <v>0</v>
      </c>
      <c r="I172" s="97">
        <v>0</v>
      </c>
      <c r="J172" s="97">
        <v>0</v>
      </c>
      <c r="K172" s="122"/>
    </row>
    <row r="173" spans="1:11" x14ac:dyDescent="0.25">
      <c r="A173" s="275" t="s">
        <v>149</v>
      </c>
      <c r="B173" s="273" t="s">
        <v>146</v>
      </c>
      <c r="C173" s="123" t="s">
        <v>76</v>
      </c>
      <c r="D173" s="98">
        <f t="shared" si="3"/>
        <v>1800</v>
      </c>
      <c r="E173" s="97">
        <v>300</v>
      </c>
      <c r="F173" s="105">
        <v>1300</v>
      </c>
      <c r="G173" s="97">
        <v>200</v>
      </c>
      <c r="H173" s="97">
        <v>0</v>
      </c>
      <c r="I173" s="97">
        <v>0</v>
      </c>
      <c r="J173" s="97">
        <v>0</v>
      </c>
      <c r="K173" s="122"/>
    </row>
    <row r="174" spans="1:11" ht="18" customHeight="1" x14ac:dyDescent="0.25">
      <c r="A174" s="275"/>
      <c r="B174" s="273"/>
      <c r="C174" s="123" t="s">
        <v>142</v>
      </c>
      <c r="D174" s="98">
        <f t="shared" si="3"/>
        <v>1800</v>
      </c>
      <c r="E174" s="97">
        <v>300</v>
      </c>
      <c r="F174" s="105">
        <v>1300</v>
      </c>
      <c r="G174" s="97">
        <v>200</v>
      </c>
      <c r="H174" s="97">
        <v>0</v>
      </c>
      <c r="I174" s="97">
        <v>0</v>
      </c>
      <c r="J174" s="97">
        <v>0</v>
      </c>
      <c r="K174" s="122"/>
    </row>
    <row r="175" spans="1:11" ht="24" x14ac:dyDescent="0.25">
      <c r="A175" s="275"/>
      <c r="B175" s="273"/>
      <c r="C175" s="123" t="s">
        <v>193</v>
      </c>
      <c r="D175" s="98">
        <f t="shared" si="3"/>
        <v>1800</v>
      </c>
      <c r="E175" s="97">
        <v>300</v>
      </c>
      <c r="F175" s="105">
        <v>1300</v>
      </c>
      <c r="G175" s="97">
        <v>200</v>
      </c>
      <c r="H175" s="97">
        <v>0</v>
      </c>
      <c r="I175" s="97">
        <v>0</v>
      </c>
      <c r="J175" s="97">
        <v>0</v>
      </c>
      <c r="K175" s="122"/>
    </row>
    <row r="176" spans="1:11" ht="24" x14ac:dyDescent="0.25">
      <c r="A176" s="275"/>
      <c r="B176" s="273"/>
      <c r="C176" s="123" t="s">
        <v>39</v>
      </c>
      <c r="D176" s="98">
        <f t="shared" si="3"/>
        <v>0</v>
      </c>
      <c r="E176" s="97">
        <v>0</v>
      </c>
      <c r="F176" s="105">
        <v>0</v>
      </c>
      <c r="G176" s="97">
        <v>0</v>
      </c>
      <c r="H176" s="97">
        <v>0</v>
      </c>
      <c r="I176" s="97">
        <v>0</v>
      </c>
      <c r="J176" s="97">
        <v>0</v>
      </c>
      <c r="K176" s="122"/>
    </row>
    <row r="177" spans="1:11" x14ac:dyDescent="0.25">
      <c r="A177" s="275" t="s">
        <v>118</v>
      </c>
      <c r="B177" s="273" t="s">
        <v>70</v>
      </c>
      <c r="C177" s="123" t="s">
        <v>76</v>
      </c>
      <c r="D177" s="98">
        <f t="shared" ref="D177:D180" si="5">F177+G177+H177+I177+J177</f>
        <v>500</v>
      </c>
      <c r="E177" s="97" t="s">
        <v>174</v>
      </c>
      <c r="F177" s="105">
        <v>500</v>
      </c>
      <c r="G177" s="97">
        <v>0</v>
      </c>
      <c r="H177" s="97">
        <v>0</v>
      </c>
      <c r="I177" s="97">
        <v>0</v>
      </c>
      <c r="J177" s="97">
        <v>0</v>
      </c>
      <c r="K177" s="122"/>
    </row>
    <row r="178" spans="1:11" ht="18" customHeight="1" x14ac:dyDescent="0.25">
      <c r="A178" s="275"/>
      <c r="B178" s="273"/>
      <c r="C178" s="123" t="s">
        <v>142</v>
      </c>
      <c r="D178" s="98">
        <f t="shared" si="5"/>
        <v>500</v>
      </c>
      <c r="E178" s="97" t="s">
        <v>174</v>
      </c>
      <c r="F178" s="105">
        <v>500</v>
      </c>
      <c r="G178" s="97">
        <v>0</v>
      </c>
      <c r="H178" s="97">
        <v>0</v>
      </c>
      <c r="I178" s="97">
        <v>0</v>
      </c>
      <c r="J178" s="97">
        <v>0</v>
      </c>
      <c r="K178" s="122"/>
    </row>
    <row r="179" spans="1:11" ht="24" x14ac:dyDescent="0.25">
      <c r="A179" s="275"/>
      <c r="B179" s="273"/>
      <c r="C179" s="123" t="s">
        <v>193</v>
      </c>
      <c r="D179" s="98">
        <f t="shared" si="5"/>
        <v>500</v>
      </c>
      <c r="E179" s="97" t="s">
        <v>174</v>
      </c>
      <c r="F179" s="105">
        <v>500</v>
      </c>
      <c r="G179" s="97">
        <v>0</v>
      </c>
      <c r="H179" s="97">
        <v>0</v>
      </c>
      <c r="I179" s="97">
        <v>0</v>
      </c>
      <c r="J179" s="97">
        <v>0</v>
      </c>
      <c r="K179" s="122"/>
    </row>
    <row r="180" spans="1:11" ht="24" customHeight="1" x14ac:dyDescent="0.25">
      <c r="A180" s="275"/>
      <c r="B180" s="273"/>
      <c r="C180" s="123" t="s">
        <v>39</v>
      </c>
      <c r="D180" s="98">
        <f t="shared" si="5"/>
        <v>0</v>
      </c>
      <c r="E180" s="97" t="s">
        <v>174</v>
      </c>
      <c r="F180" s="105">
        <v>0</v>
      </c>
      <c r="G180" s="97">
        <v>0</v>
      </c>
      <c r="H180" s="97">
        <v>0</v>
      </c>
      <c r="I180" s="97">
        <v>0</v>
      </c>
      <c r="J180" s="97">
        <v>0</v>
      </c>
      <c r="K180" s="122"/>
    </row>
    <row r="181" spans="1:11" ht="29.25" customHeight="1" x14ac:dyDescent="0.25">
      <c r="A181" s="274" t="s">
        <v>181</v>
      </c>
      <c r="B181" s="274"/>
      <c r="C181" s="274"/>
      <c r="D181" s="98">
        <f>E181+F181+G181+H181</f>
        <v>900</v>
      </c>
      <c r="E181" s="98">
        <f>SUM(E182,E226,E241)</f>
        <v>0</v>
      </c>
      <c r="F181" s="98">
        <f>SUM(F182,F226,F241)</f>
        <v>900</v>
      </c>
      <c r="G181" s="98">
        <f>SUM(G182,G226,G241)</f>
        <v>0</v>
      </c>
      <c r="H181" s="98">
        <f>SUM(H182,H226,H241)</f>
        <v>0</v>
      </c>
      <c r="I181" s="98" t="s">
        <v>174</v>
      </c>
      <c r="J181" s="98" t="s">
        <v>174</v>
      </c>
      <c r="K181" s="122"/>
    </row>
    <row r="182" spans="1:11" ht="43.5" customHeight="1" x14ac:dyDescent="0.25">
      <c r="A182" s="274" t="s">
        <v>212</v>
      </c>
      <c r="B182" s="274"/>
      <c r="C182" s="274"/>
      <c r="D182" s="98">
        <f>E182+F182+G182+H182</f>
        <v>0</v>
      </c>
      <c r="E182" s="98">
        <f>SUM(E183,E187,E191,E194,E198,E202,E205,E210,E213,E216,E220,E223)</f>
        <v>0</v>
      </c>
      <c r="F182" s="98">
        <f>SUM(F183,F187,F191,F194,F198,F202,F205,F210,F213,F216,F220,F223)</f>
        <v>0</v>
      </c>
      <c r="G182" s="98">
        <f>SUM(G183,G187,G191,G194,G198,G202,G205,G210,G213,G216,G220,G223)</f>
        <v>0</v>
      </c>
      <c r="H182" s="98">
        <f>SUM(H183,H187,H191,H194,H198,H202,H205,H210,H213,H216,H220,H223)</f>
        <v>0</v>
      </c>
      <c r="I182" s="98" t="s">
        <v>174</v>
      </c>
      <c r="J182" s="98" t="s">
        <v>174</v>
      </c>
      <c r="K182" s="122"/>
    </row>
    <row r="183" spans="1:11" x14ac:dyDescent="0.25">
      <c r="A183" s="273" t="s">
        <v>157</v>
      </c>
      <c r="B183" s="273" t="s">
        <v>221</v>
      </c>
      <c r="C183" s="123" t="s">
        <v>76</v>
      </c>
      <c r="D183" s="98">
        <f t="shared" ref="D183:D245" si="6">E183+F183+G183+H183</f>
        <v>0</v>
      </c>
      <c r="E183" s="113">
        <v>0</v>
      </c>
      <c r="F183" s="114">
        <v>0</v>
      </c>
      <c r="G183" s="115">
        <v>0</v>
      </c>
      <c r="H183" s="113">
        <v>0</v>
      </c>
      <c r="I183" s="99" t="s">
        <v>174</v>
      </c>
      <c r="J183" s="99" t="s">
        <v>174</v>
      </c>
      <c r="K183" s="122"/>
    </row>
    <row r="184" spans="1:11" ht="17.25" customHeight="1" x14ac:dyDescent="0.25">
      <c r="A184" s="273"/>
      <c r="B184" s="273"/>
      <c r="C184" s="123" t="s">
        <v>142</v>
      </c>
      <c r="D184" s="98">
        <f t="shared" si="6"/>
        <v>0</v>
      </c>
      <c r="E184" s="113">
        <v>0</v>
      </c>
      <c r="F184" s="114">
        <v>0</v>
      </c>
      <c r="G184" s="115">
        <v>0</v>
      </c>
      <c r="H184" s="113">
        <v>0</v>
      </c>
      <c r="I184" s="99" t="s">
        <v>174</v>
      </c>
      <c r="J184" s="99" t="s">
        <v>174</v>
      </c>
      <c r="K184" s="122"/>
    </row>
    <row r="185" spans="1:11" ht="24" x14ac:dyDescent="0.25">
      <c r="A185" s="273"/>
      <c r="B185" s="273"/>
      <c r="C185" s="123" t="s">
        <v>204</v>
      </c>
      <c r="D185" s="98">
        <f>F185+G185+H185</f>
        <v>0</v>
      </c>
      <c r="E185" s="113" t="s">
        <v>174</v>
      </c>
      <c r="F185" s="114">
        <v>0</v>
      </c>
      <c r="G185" s="115">
        <v>0</v>
      </c>
      <c r="H185" s="113">
        <v>0</v>
      </c>
      <c r="I185" s="99" t="s">
        <v>174</v>
      </c>
      <c r="J185" s="99" t="s">
        <v>174</v>
      </c>
      <c r="K185" s="122"/>
    </row>
    <row r="186" spans="1:11" ht="53.25" customHeight="1" x14ac:dyDescent="0.25">
      <c r="A186" s="273"/>
      <c r="B186" s="273"/>
      <c r="C186" s="123" t="s">
        <v>75</v>
      </c>
      <c r="D186" s="98">
        <f>E186</f>
        <v>0</v>
      </c>
      <c r="E186" s="113">
        <v>0</v>
      </c>
      <c r="F186" s="99" t="s">
        <v>174</v>
      </c>
      <c r="G186" s="116" t="s">
        <v>174</v>
      </c>
      <c r="H186" s="99" t="s">
        <v>174</v>
      </c>
      <c r="I186" s="99" t="s">
        <v>174</v>
      </c>
      <c r="J186" s="99" t="s">
        <v>174</v>
      </c>
      <c r="K186" s="122"/>
    </row>
    <row r="187" spans="1:11" x14ac:dyDescent="0.25">
      <c r="A187" s="273" t="s">
        <v>158</v>
      </c>
      <c r="B187" s="273" t="s">
        <v>222</v>
      </c>
      <c r="C187" s="123" t="s">
        <v>76</v>
      </c>
      <c r="D187" s="98">
        <f t="shared" si="6"/>
        <v>0</v>
      </c>
      <c r="E187" s="113">
        <v>0</v>
      </c>
      <c r="F187" s="114">
        <v>0</v>
      </c>
      <c r="G187" s="115">
        <v>0</v>
      </c>
      <c r="H187" s="113">
        <v>0</v>
      </c>
      <c r="I187" s="99" t="s">
        <v>174</v>
      </c>
      <c r="J187" s="99" t="s">
        <v>174</v>
      </c>
      <c r="K187" s="122"/>
    </row>
    <row r="188" spans="1:11" ht="16.5" customHeight="1" x14ac:dyDescent="0.25">
      <c r="A188" s="273"/>
      <c r="B188" s="273"/>
      <c r="C188" s="123" t="s">
        <v>142</v>
      </c>
      <c r="D188" s="98">
        <f t="shared" si="6"/>
        <v>0</v>
      </c>
      <c r="E188" s="113">
        <v>0</v>
      </c>
      <c r="F188" s="114">
        <v>0</v>
      </c>
      <c r="G188" s="115">
        <v>0</v>
      </c>
      <c r="H188" s="113">
        <v>0</v>
      </c>
      <c r="I188" s="99" t="s">
        <v>174</v>
      </c>
      <c r="J188" s="99" t="s">
        <v>174</v>
      </c>
      <c r="K188" s="122"/>
    </row>
    <row r="189" spans="1:11" ht="24" x14ac:dyDescent="0.25">
      <c r="A189" s="273"/>
      <c r="B189" s="273"/>
      <c r="C189" s="123" t="s">
        <v>204</v>
      </c>
      <c r="D189" s="98">
        <f>F189+G189+H189</f>
        <v>0</v>
      </c>
      <c r="E189" s="113" t="s">
        <v>174</v>
      </c>
      <c r="F189" s="114">
        <v>0</v>
      </c>
      <c r="G189" s="115">
        <v>0</v>
      </c>
      <c r="H189" s="113">
        <v>0</v>
      </c>
      <c r="I189" s="99" t="s">
        <v>174</v>
      </c>
      <c r="J189" s="99" t="s">
        <v>174</v>
      </c>
      <c r="K189" s="122"/>
    </row>
    <row r="190" spans="1:11" ht="104.25" customHeight="1" x14ac:dyDescent="0.25">
      <c r="A190" s="273"/>
      <c r="B190" s="273"/>
      <c r="C190" s="123" t="s">
        <v>75</v>
      </c>
      <c r="D190" s="98">
        <f>E190</f>
        <v>0</v>
      </c>
      <c r="E190" s="113">
        <v>0</v>
      </c>
      <c r="F190" s="99" t="s">
        <v>174</v>
      </c>
      <c r="G190" s="116" t="s">
        <v>174</v>
      </c>
      <c r="H190" s="99" t="s">
        <v>174</v>
      </c>
      <c r="I190" s="99" t="s">
        <v>174</v>
      </c>
      <c r="J190" s="99" t="s">
        <v>174</v>
      </c>
      <c r="K190" s="122"/>
    </row>
    <row r="191" spans="1:11" x14ac:dyDescent="0.25">
      <c r="A191" s="273" t="s">
        <v>159</v>
      </c>
      <c r="B191" s="273" t="s">
        <v>213</v>
      </c>
      <c r="C191" s="123" t="s">
        <v>76</v>
      </c>
      <c r="D191" s="98">
        <v>0</v>
      </c>
      <c r="E191" s="113" t="s">
        <v>174</v>
      </c>
      <c r="F191" s="114">
        <v>0</v>
      </c>
      <c r="G191" s="115">
        <v>0</v>
      </c>
      <c r="H191" s="113">
        <v>0</v>
      </c>
      <c r="I191" s="99" t="s">
        <v>174</v>
      </c>
      <c r="J191" s="99" t="s">
        <v>174</v>
      </c>
      <c r="K191" s="122"/>
    </row>
    <row r="192" spans="1:11" ht="18" customHeight="1" x14ac:dyDescent="0.25">
      <c r="A192" s="273"/>
      <c r="B192" s="273"/>
      <c r="C192" s="123" t="s">
        <v>142</v>
      </c>
      <c r="D192" s="98">
        <v>0</v>
      </c>
      <c r="E192" s="113" t="s">
        <v>174</v>
      </c>
      <c r="F192" s="114">
        <v>0</v>
      </c>
      <c r="G192" s="115">
        <v>0</v>
      </c>
      <c r="H192" s="113">
        <v>0</v>
      </c>
      <c r="I192" s="99" t="s">
        <v>174</v>
      </c>
      <c r="J192" s="99" t="s">
        <v>174</v>
      </c>
      <c r="K192" s="122"/>
    </row>
    <row r="193" spans="1:11" ht="24" x14ac:dyDescent="0.25">
      <c r="A193" s="273"/>
      <c r="B193" s="273"/>
      <c r="C193" s="123" t="s">
        <v>204</v>
      </c>
      <c r="D193" s="98">
        <v>0</v>
      </c>
      <c r="E193" s="113" t="s">
        <v>174</v>
      </c>
      <c r="F193" s="114">
        <v>0</v>
      </c>
      <c r="G193" s="115">
        <v>0</v>
      </c>
      <c r="H193" s="113">
        <v>0</v>
      </c>
      <c r="I193" s="99" t="s">
        <v>174</v>
      </c>
      <c r="J193" s="99" t="s">
        <v>174</v>
      </c>
      <c r="K193" s="122"/>
    </row>
    <row r="194" spans="1:11" x14ac:dyDescent="0.25">
      <c r="A194" s="285" t="s">
        <v>160</v>
      </c>
      <c r="B194" s="285" t="s">
        <v>214</v>
      </c>
      <c r="C194" s="123" t="s">
        <v>76</v>
      </c>
      <c r="D194" s="98">
        <f t="shared" si="6"/>
        <v>0</v>
      </c>
      <c r="E194" s="113">
        <v>0</v>
      </c>
      <c r="F194" s="114">
        <v>0</v>
      </c>
      <c r="G194" s="115">
        <v>0</v>
      </c>
      <c r="H194" s="113">
        <v>0</v>
      </c>
      <c r="I194" s="99" t="s">
        <v>174</v>
      </c>
      <c r="J194" s="99" t="s">
        <v>174</v>
      </c>
      <c r="K194" s="122"/>
    </row>
    <row r="195" spans="1:11" ht="24" x14ac:dyDescent="0.25">
      <c r="A195" s="285"/>
      <c r="B195" s="285"/>
      <c r="C195" s="123" t="s">
        <v>142</v>
      </c>
      <c r="D195" s="98">
        <f t="shared" si="6"/>
        <v>0</v>
      </c>
      <c r="E195" s="113">
        <v>0</v>
      </c>
      <c r="F195" s="114">
        <v>0</v>
      </c>
      <c r="G195" s="115">
        <v>0</v>
      </c>
      <c r="H195" s="113">
        <v>0</v>
      </c>
      <c r="I195" s="99" t="s">
        <v>174</v>
      </c>
      <c r="J195" s="99" t="s">
        <v>174</v>
      </c>
      <c r="K195" s="122"/>
    </row>
    <row r="196" spans="1:11" ht="24" x14ac:dyDescent="0.25">
      <c r="A196" s="285"/>
      <c r="B196" s="285"/>
      <c r="C196" s="123" t="s">
        <v>204</v>
      </c>
      <c r="D196" s="98">
        <v>0</v>
      </c>
      <c r="E196" s="113" t="s">
        <v>174</v>
      </c>
      <c r="F196" s="114">
        <v>0</v>
      </c>
      <c r="G196" s="115">
        <v>0</v>
      </c>
      <c r="H196" s="113">
        <v>0</v>
      </c>
      <c r="I196" s="99" t="s">
        <v>174</v>
      </c>
      <c r="J196" s="99" t="s">
        <v>174</v>
      </c>
      <c r="K196" s="122"/>
    </row>
    <row r="197" spans="1:11" ht="24" x14ac:dyDescent="0.25">
      <c r="A197" s="285"/>
      <c r="B197" s="285"/>
      <c r="C197" s="123" t="s">
        <v>75</v>
      </c>
      <c r="D197" s="98">
        <f>E197</f>
        <v>0</v>
      </c>
      <c r="E197" s="113">
        <v>0</v>
      </c>
      <c r="F197" s="99" t="s">
        <v>174</v>
      </c>
      <c r="G197" s="116" t="s">
        <v>174</v>
      </c>
      <c r="H197" s="99" t="s">
        <v>174</v>
      </c>
      <c r="I197" s="99" t="s">
        <v>174</v>
      </c>
      <c r="J197" s="99" t="s">
        <v>174</v>
      </c>
      <c r="K197" s="122"/>
    </row>
    <row r="198" spans="1:11" x14ac:dyDescent="0.25">
      <c r="A198" s="285" t="s">
        <v>161</v>
      </c>
      <c r="B198" s="285" t="s">
        <v>215</v>
      </c>
      <c r="C198" s="123" t="s">
        <v>76</v>
      </c>
      <c r="D198" s="98">
        <f t="shared" si="6"/>
        <v>0</v>
      </c>
      <c r="E198" s="113">
        <v>0</v>
      </c>
      <c r="F198" s="114">
        <v>0</v>
      </c>
      <c r="G198" s="115">
        <v>0</v>
      </c>
      <c r="H198" s="113">
        <v>0</v>
      </c>
      <c r="I198" s="99" t="s">
        <v>174</v>
      </c>
      <c r="J198" s="99" t="s">
        <v>174</v>
      </c>
      <c r="K198" s="122"/>
    </row>
    <row r="199" spans="1:11" ht="24" x14ac:dyDescent="0.25">
      <c r="A199" s="285"/>
      <c r="B199" s="285"/>
      <c r="C199" s="123" t="s">
        <v>142</v>
      </c>
      <c r="D199" s="98">
        <f t="shared" si="6"/>
        <v>0</v>
      </c>
      <c r="E199" s="113">
        <v>0</v>
      </c>
      <c r="F199" s="114">
        <v>0</v>
      </c>
      <c r="G199" s="115">
        <v>0</v>
      </c>
      <c r="H199" s="113">
        <v>0</v>
      </c>
      <c r="I199" s="99" t="s">
        <v>174</v>
      </c>
      <c r="J199" s="99" t="s">
        <v>174</v>
      </c>
      <c r="K199" s="122"/>
    </row>
    <row r="200" spans="1:11" ht="24" x14ac:dyDescent="0.25">
      <c r="A200" s="285"/>
      <c r="B200" s="285"/>
      <c r="C200" s="123" t="s">
        <v>204</v>
      </c>
      <c r="D200" s="98">
        <v>0</v>
      </c>
      <c r="E200" s="113" t="s">
        <v>174</v>
      </c>
      <c r="F200" s="114">
        <v>0</v>
      </c>
      <c r="G200" s="115">
        <v>0</v>
      </c>
      <c r="H200" s="113">
        <v>0</v>
      </c>
      <c r="I200" s="99" t="s">
        <v>174</v>
      </c>
      <c r="J200" s="99" t="s">
        <v>174</v>
      </c>
      <c r="K200" s="122"/>
    </row>
    <row r="201" spans="1:11" ht="24" x14ac:dyDescent="0.25">
      <c r="A201" s="285"/>
      <c r="B201" s="285"/>
      <c r="C201" s="123" t="s">
        <v>75</v>
      </c>
      <c r="D201" s="98">
        <f>E201</f>
        <v>0</v>
      </c>
      <c r="E201" s="113">
        <v>0</v>
      </c>
      <c r="F201" s="99" t="s">
        <v>174</v>
      </c>
      <c r="G201" s="116" t="s">
        <v>174</v>
      </c>
      <c r="H201" s="99" t="s">
        <v>174</v>
      </c>
      <c r="I201" s="99" t="s">
        <v>174</v>
      </c>
      <c r="J201" s="99" t="s">
        <v>174</v>
      </c>
      <c r="K201" s="122"/>
    </row>
    <row r="202" spans="1:11" x14ac:dyDescent="0.25">
      <c r="A202" s="273" t="s">
        <v>169</v>
      </c>
      <c r="B202" s="273" t="s">
        <v>184</v>
      </c>
      <c r="C202" s="123" t="s">
        <v>76</v>
      </c>
      <c r="D202" s="98">
        <f t="shared" si="6"/>
        <v>0</v>
      </c>
      <c r="E202" s="113">
        <v>0</v>
      </c>
      <c r="F202" s="114">
        <v>0</v>
      </c>
      <c r="G202" s="115">
        <v>0</v>
      </c>
      <c r="H202" s="113">
        <v>0</v>
      </c>
      <c r="I202" s="99" t="s">
        <v>174</v>
      </c>
      <c r="J202" s="99" t="s">
        <v>174</v>
      </c>
      <c r="K202" s="122"/>
    </row>
    <row r="203" spans="1:11" ht="16.5" customHeight="1" x14ac:dyDescent="0.25">
      <c r="A203" s="273"/>
      <c r="B203" s="273"/>
      <c r="C203" s="123" t="s">
        <v>142</v>
      </c>
      <c r="D203" s="98">
        <f t="shared" si="6"/>
        <v>0</v>
      </c>
      <c r="E203" s="113">
        <v>0</v>
      </c>
      <c r="F203" s="114">
        <v>0</v>
      </c>
      <c r="G203" s="115">
        <v>0</v>
      </c>
      <c r="H203" s="113">
        <v>0</v>
      </c>
      <c r="I203" s="99" t="s">
        <v>174</v>
      </c>
      <c r="J203" s="99" t="s">
        <v>174</v>
      </c>
      <c r="K203" s="122"/>
    </row>
    <row r="204" spans="1:11" ht="39.75" customHeight="1" x14ac:dyDescent="0.25">
      <c r="A204" s="273"/>
      <c r="B204" s="273"/>
      <c r="C204" s="123" t="s">
        <v>41</v>
      </c>
      <c r="D204" s="98">
        <f t="shared" si="6"/>
        <v>0</v>
      </c>
      <c r="E204" s="113">
        <v>0</v>
      </c>
      <c r="F204" s="114">
        <v>0</v>
      </c>
      <c r="G204" s="115">
        <v>0</v>
      </c>
      <c r="H204" s="113">
        <v>0</v>
      </c>
      <c r="I204" s="99" t="s">
        <v>174</v>
      </c>
      <c r="J204" s="99" t="s">
        <v>174</v>
      </c>
      <c r="K204" s="122"/>
    </row>
    <row r="205" spans="1:11" x14ac:dyDescent="0.25">
      <c r="A205" s="273" t="s">
        <v>173</v>
      </c>
      <c r="B205" s="273" t="s">
        <v>186</v>
      </c>
      <c r="C205" s="123" t="s">
        <v>76</v>
      </c>
      <c r="D205" s="98">
        <f t="shared" si="6"/>
        <v>0</v>
      </c>
      <c r="E205" s="113">
        <v>0</v>
      </c>
      <c r="F205" s="114">
        <v>0</v>
      </c>
      <c r="G205" s="115">
        <v>0</v>
      </c>
      <c r="H205" s="113">
        <v>0</v>
      </c>
      <c r="I205" s="99" t="s">
        <v>174</v>
      </c>
      <c r="J205" s="99" t="s">
        <v>174</v>
      </c>
      <c r="K205" s="122"/>
    </row>
    <row r="206" spans="1:11" ht="15.75" customHeight="1" x14ac:dyDescent="0.25">
      <c r="A206" s="273"/>
      <c r="B206" s="273"/>
      <c r="C206" s="123" t="s">
        <v>142</v>
      </c>
      <c r="D206" s="98">
        <f t="shared" si="6"/>
        <v>0</v>
      </c>
      <c r="E206" s="113">
        <v>0</v>
      </c>
      <c r="F206" s="114">
        <v>0</v>
      </c>
      <c r="G206" s="115">
        <v>0</v>
      </c>
      <c r="H206" s="113">
        <v>0</v>
      </c>
      <c r="I206" s="99" t="s">
        <v>174</v>
      </c>
      <c r="J206" s="99" t="s">
        <v>174</v>
      </c>
      <c r="K206" s="122"/>
    </row>
    <row r="207" spans="1:11" ht="24" x14ac:dyDescent="0.25">
      <c r="A207" s="273"/>
      <c r="B207" s="273"/>
      <c r="C207" s="123" t="s">
        <v>41</v>
      </c>
      <c r="D207" s="98">
        <f t="shared" si="6"/>
        <v>0</v>
      </c>
      <c r="E207" s="113">
        <v>0</v>
      </c>
      <c r="F207" s="114">
        <v>0</v>
      </c>
      <c r="G207" s="115">
        <v>0</v>
      </c>
      <c r="H207" s="113">
        <v>0</v>
      </c>
      <c r="I207" s="99" t="s">
        <v>174</v>
      </c>
      <c r="J207" s="99" t="s">
        <v>174</v>
      </c>
      <c r="K207" s="122"/>
    </row>
    <row r="208" spans="1:11" ht="24" x14ac:dyDescent="0.25">
      <c r="A208" s="273"/>
      <c r="B208" s="273"/>
      <c r="C208" s="123" t="s">
        <v>193</v>
      </c>
      <c r="D208" s="98">
        <v>0</v>
      </c>
      <c r="E208" s="113" t="s">
        <v>174</v>
      </c>
      <c r="F208" s="114">
        <v>0</v>
      </c>
      <c r="G208" s="115">
        <v>0</v>
      </c>
      <c r="H208" s="113">
        <v>0</v>
      </c>
      <c r="I208" s="99" t="s">
        <v>174</v>
      </c>
      <c r="J208" s="99" t="s">
        <v>174</v>
      </c>
      <c r="K208" s="122"/>
    </row>
    <row r="209" spans="1:11" ht="24" x14ac:dyDescent="0.25">
      <c r="A209" s="273"/>
      <c r="B209" s="273"/>
      <c r="C209" s="123" t="s">
        <v>75</v>
      </c>
      <c r="D209" s="98">
        <f>E209</f>
        <v>0</v>
      </c>
      <c r="E209" s="113">
        <v>0</v>
      </c>
      <c r="F209" s="99" t="s">
        <v>174</v>
      </c>
      <c r="G209" s="116" t="s">
        <v>174</v>
      </c>
      <c r="H209" s="99" t="s">
        <v>174</v>
      </c>
      <c r="I209" s="99" t="s">
        <v>174</v>
      </c>
      <c r="J209" s="99" t="s">
        <v>174</v>
      </c>
      <c r="K209" s="122"/>
    </row>
    <row r="210" spans="1:11" x14ac:dyDescent="0.25">
      <c r="A210" s="273" t="s">
        <v>224</v>
      </c>
      <c r="B210" s="273" t="s">
        <v>216</v>
      </c>
      <c r="C210" s="123" t="s">
        <v>76</v>
      </c>
      <c r="D210" s="98">
        <f>F210+G210+H210</f>
        <v>0</v>
      </c>
      <c r="E210" s="113" t="s">
        <v>174</v>
      </c>
      <c r="F210" s="114">
        <v>0</v>
      </c>
      <c r="G210" s="115">
        <v>0</v>
      </c>
      <c r="H210" s="113">
        <v>0</v>
      </c>
      <c r="I210" s="99" t="s">
        <v>174</v>
      </c>
      <c r="J210" s="99" t="s">
        <v>174</v>
      </c>
      <c r="K210" s="122"/>
    </row>
    <row r="211" spans="1:11" ht="16.5" customHeight="1" x14ac:dyDescent="0.25">
      <c r="A211" s="273"/>
      <c r="B211" s="273"/>
      <c r="C211" s="123" t="s">
        <v>142</v>
      </c>
      <c r="D211" s="98">
        <f t="shared" ref="D211:D225" si="7">F211+G211+H211</f>
        <v>0</v>
      </c>
      <c r="E211" s="113" t="s">
        <v>174</v>
      </c>
      <c r="F211" s="114">
        <v>0</v>
      </c>
      <c r="G211" s="115">
        <v>0</v>
      </c>
      <c r="H211" s="113">
        <v>0</v>
      </c>
      <c r="I211" s="99" t="s">
        <v>174</v>
      </c>
      <c r="J211" s="99" t="s">
        <v>174</v>
      </c>
      <c r="K211" s="122"/>
    </row>
    <row r="212" spans="1:11" ht="42" customHeight="1" x14ac:dyDescent="0.25">
      <c r="A212" s="273"/>
      <c r="B212" s="273"/>
      <c r="C212" s="123" t="s">
        <v>204</v>
      </c>
      <c r="D212" s="98">
        <f t="shared" si="7"/>
        <v>0</v>
      </c>
      <c r="E212" s="113" t="s">
        <v>174</v>
      </c>
      <c r="F212" s="114">
        <v>0</v>
      </c>
      <c r="G212" s="115">
        <v>0</v>
      </c>
      <c r="H212" s="113">
        <v>0</v>
      </c>
      <c r="I212" s="99" t="s">
        <v>174</v>
      </c>
      <c r="J212" s="99" t="s">
        <v>174</v>
      </c>
      <c r="K212" s="122"/>
    </row>
    <row r="213" spans="1:11" x14ac:dyDescent="0.25">
      <c r="A213" s="273" t="s">
        <v>225</v>
      </c>
      <c r="B213" s="273" t="s">
        <v>217</v>
      </c>
      <c r="C213" s="123" t="s">
        <v>76</v>
      </c>
      <c r="D213" s="98">
        <f t="shared" si="7"/>
        <v>0</v>
      </c>
      <c r="E213" s="113" t="s">
        <v>174</v>
      </c>
      <c r="F213" s="114">
        <v>0</v>
      </c>
      <c r="G213" s="115">
        <v>0</v>
      </c>
      <c r="H213" s="113">
        <v>0</v>
      </c>
      <c r="I213" s="99" t="s">
        <v>174</v>
      </c>
      <c r="J213" s="99" t="s">
        <v>174</v>
      </c>
      <c r="K213" s="122"/>
    </row>
    <row r="214" spans="1:11" ht="14.25" customHeight="1" x14ac:dyDescent="0.25">
      <c r="A214" s="273"/>
      <c r="B214" s="273"/>
      <c r="C214" s="123" t="s">
        <v>142</v>
      </c>
      <c r="D214" s="98">
        <f t="shared" si="7"/>
        <v>0</v>
      </c>
      <c r="E214" s="113" t="s">
        <v>174</v>
      </c>
      <c r="F214" s="114">
        <v>0</v>
      </c>
      <c r="G214" s="115">
        <v>0</v>
      </c>
      <c r="H214" s="113">
        <v>0</v>
      </c>
      <c r="I214" s="99" t="s">
        <v>174</v>
      </c>
      <c r="J214" s="99" t="s">
        <v>174</v>
      </c>
      <c r="K214" s="122"/>
    </row>
    <row r="215" spans="1:11" ht="69" customHeight="1" x14ac:dyDescent="0.25">
      <c r="A215" s="273"/>
      <c r="B215" s="273"/>
      <c r="C215" s="123" t="s">
        <v>204</v>
      </c>
      <c r="D215" s="98">
        <f t="shared" si="7"/>
        <v>0</v>
      </c>
      <c r="E215" s="113" t="s">
        <v>174</v>
      </c>
      <c r="F215" s="114">
        <v>0</v>
      </c>
      <c r="G215" s="115">
        <v>0</v>
      </c>
      <c r="H215" s="113">
        <v>0</v>
      </c>
      <c r="I215" s="99" t="s">
        <v>174</v>
      </c>
      <c r="J215" s="99" t="s">
        <v>174</v>
      </c>
      <c r="K215" s="122"/>
    </row>
    <row r="216" spans="1:11" x14ac:dyDescent="0.25">
      <c r="A216" s="273" t="s">
        <v>226</v>
      </c>
      <c r="B216" s="273" t="s">
        <v>218</v>
      </c>
      <c r="C216" s="123" t="s">
        <v>76</v>
      </c>
      <c r="D216" s="98">
        <f t="shared" si="7"/>
        <v>0</v>
      </c>
      <c r="E216" s="113" t="s">
        <v>174</v>
      </c>
      <c r="F216" s="114">
        <v>0</v>
      </c>
      <c r="G216" s="115">
        <v>0</v>
      </c>
      <c r="H216" s="113">
        <v>0</v>
      </c>
      <c r="I216" s="99" t="s">
        <v>174</v>
      </c>
      <c r="J216" s="99" t="s">
        <v>174</v>
      </c>
      <c r="K216" s="122"/>
    </row>
    <row r="217" spans="1:11" ht="15.75" customHeight="1" x14ac:dyDescent="0.25">
      <c r="A217" s="273"/>
      <c r="B217" s="273"/>
      <c r="C217" s="123" t="s">
        <v>142</v>
      </c>
      <c r="D217" s="98">
        <f t="shared" si="7"/>
        <v>0</v>
      </c>
      <c r="E217" s="113" t="s">
        <v>174</v>
      </c>
      <c r="F217" s="114">
        <v>0</v>
      </c>
      <c r="G217" s="115">
        <v>0</v>
      </c>
      <c r="H217" s="113">
        <v>0</v>
      </c>
      <c r="I217" s="99" t="s">
        <v>174</v>
      </c>
      <c r="J217" s="99" t="s">
        <v>174</v>
      </c>
      <c r="K217" s="122"/>
    </row>
    <row r="218" spans="1:11" ht="24" x14ac:dyDescent="0.25">
      <c r="A218" s="273"/>
      <c r="B218" s="273"/>
      <c r="C218" s="123" t="s">
        <v>54</v>
      </c>
      <c r="D218" s="98">
        <v>0</v>
      </c>
      <c r="E218" s="113">
        <v>0</v>
      </c>
      <c r="F218" s="128" t="s">
        <v>174</v>
      </c>
      <c r="G218" s="115" t="s">
        <v>174</v>
      </c>
      <c r="H218" s="113" t="s">
        <v>174</v>
      </c>
      <c r="I218" s="99" t="s">
        <v>174</v>
      </c>
      <c r="J218" s="99" t="s">
        <v>174</v>
      </c>
      <c r="K218" s="122"/>
    </row>
    <row r="219" spans="1:11" ht="106.5" customHeight="1" x14ac:dyDescent="0.25">
      <c r="A219" s="273"/>
      <c r="B219" s="273"/>
      <c r="C219" s="123" t="s">
        <v>204</v>
      </c>
      <c r="D219" s="98">
        <f t="shared" si="7"/>
        <v>0</v>
      </c>
      <c r="E219" s="113" t="s">
        <v>174</v>
      </c>
      <c r="F219" s="114">
        <v>0</v>
      </c>
      <c r="G219" s="115">
        <v>0</v>
      </c>
      <c r="H219" s="113">
        <v>0</v>
      </c>
      <c r="I219" s="99" t="s">
        <v>174</v>
      </c>
      <c r="J219" s="99" t="s">
        <v>174</v>
      </c>
      <c r="K219" s="122"/>
    </row>
    <row r="220" spans="1:11" x14ac:dyDescent="0.25">
      <c r="A220" s="273" t="s">
        <v>227</v>
      </c>
      <c r="B220" s="273" t="s">
        <v>223</v>
      </c>
      <c r="C220" s="123" t="s">
        <v>76</v>
      </c>
      <c r="D220" s="98">
        <f t="shared" si="7"/>
        <v>0</v>
      </c>
      <c r="E220" s="113" t="s">
        <v>174</v>
      </c>
      <c r="F220" s="114">
        <v>0</v>
      </c>
      <c r="G220" s="115">
        <v>0</v>
      </c>
      <c r="H220" s="113">
        <v>0</v>
      </c>
      <c r="I220" s="99" t="s">
        <v>174</v>
      </c>
      <c r="J220" s="99" t="s">
        <v>174</v>
      </c>
      <c r="K220" s="122"/>
    </row>
    <row r="221" spans="1:11" ht="17.25" customHeight="1" x14ac:dyDescent="0.25">
      <c r="A221" s="273"/>
      <c r="B221" s="273"/>
      <c r="C221" s="123" t="s">
        <v>142</v>
      </c>
      <c r="D221" s="98">
        <f t="shared" si="7"/>
        <v>0</v>
      </c>
      <c r="E221" s="113" t="s">
        <v>174</v>
      </c>
      <c r="F221" s="114">
        <v>0</v>
      </c>
      <c r="G221" s="115">
        <v>0</v>
      </c>
      <c r="H221" s="113">
        <v>0</v>
      </c>
      <c r="I221" s="99" t="s">
        <v>174</v>
      </c>
      <c r="J221" s="99" t="s">
        <v>174</v>
      </c>
      <c r="K221" s="122"/>
    </row>
    <row r="222" spans="1:11" ht="187.5" customHeight="1" x14ac:dyDescent="0.25">
      <c r="A222" s="273"/>
      <c r="B222" s="273"/>
      <c r="C222" s="123" t="s">
        <v>204</v>
      </c>
      <c r="D222" s="98">
        <f t="shared" si="7"/>
        <v>0</v>
      </c>
      <c r="E222" s="113" t="s">
        <v>174</v>
      </c>
      <c r="F222" s="114">
        <v>0</v>
      </c>
      <c r="G222" s="115">
        <v>0</v>
      </c>
      <c r="H222" s="113">
        <v>0</v>
      </c>
      <c r="I222" s="99" t="s">
        <v>174</v>
      </c>
      <c r="J222" s="99" t="s">
        <v>174</v>
      </c>
      <c r="K222" s="122"/>
    </row>
    <row r="223" spans="1:11" x14ac:dyDescent="0.25">
      <c r="A223" s="273" t="s">
        <v>228</v>
      </c>
      <c r="B223" s="273" t="s">
        <v>219</v>
      </c>
      <c r="C223" s="123" t="s">
        <v>76</v>
      </c>
      <c r="D223" s="98">
        <f t="shared" si="7"/>
        <v>0</v>
      </c>
      <c r="E223" s="113" t="s">
        <v>174</v>
      </c>
      <c r="F223" s="114">
        <v>0</v>
      </c>
      <c r="G223" s="115">
        <v>0</v>
      </c>
      <c r="H223" s="113">
        <v>0</v>
      </c>
      <c r="I223" s="99" t="s">
        <v>174</v>
      </c>
      <c r="J223" s="99" t="s">
        <v>174</v>
      </c>
      <c r="K223" s="122"/>
    </row>
    <row r="224" spans="1:11" ht="17.25" customHeight="1" x14ac:dyDescent="0.25">
      <c r="A224" s="273"/>
      <c r="B224" s="273"/>
      <c r="C224" s="123" t="s">
        <v>142</v>
      </c>
      <c r="D224" s="98">
        <f t="shared" si="7"/>
        <v>0</v>
      </c>
      <c r="E224" s="113" t="s">
        <v>174</v>
      </c>
      <c r="F224" s="114">
        <v>0</v>
      </c>
      <c r="G224" s="115">
        <v>0</v>
      </c>
      <c r="H224" s="113">
        <v>0</v>
      </c>
      <c r="I224" s="99" t="s">
        <v>174</v>
      </c>
      <c r="J224" s="99" t="s">
        <v>174</v>
      </c>
      <c r="K224" s="122"/>
    </row>
    <row r="225" spans="1:11" ht="24" x14ac:dyDescent="0.25">
      <c r="A225" s="273"/>
      <c r="B225" s="273"/>
      <c r="C225" s="123" t="s">
        <v>204</v>
      </c>
      <c r="D225" s="98">
        <f t="shared" si="7"/>
        <v>0</v>
      </c>
      <c r="E225" s="113" t="s">
        <v>174</v>
      </c>
      <c r="F225" s="114">
        <v>0</v>
      </c>
      <c r="G225" s="115">
        <v>0</v>
      </c>
      <c r="H225" s="113">
        <v>0</v>
      </c>
      <c r="I225" s="99" t="s">
        <v>174</v>
      </c>
      <c r="J225" s="99" t="s">
        <v>174</v>
      </c>
      <c r="K225" s="122"/>
    </row>
    <row r="226" spans="1:11" ht="28.5" customHeight="1" x14ac:dyDescent="0.25">
      <c r="A226" s="274" t="s">
        <v>183</v>
      </c>
      <c r="B226" s="274"/>
      <c r="C226" s="274"/>
      <c r="D226" s="98">
        <f t="shared" si="6"/>
        <v>900</v>
      </c>
      <c r="E226" s="98">
        <f>SUM(E227,E231,E234,E237,)</f>
        <v>0</v>
      </c>
      <c r="F226" s="98">
        <f t="shared" ref="F226:H226" si="8">SUM(F227,F231,F234,F237,)</f>
        <v>900</v>
      </c>
      <c r="G226" s="98">
        <f t="shared" si="8"/>
        <v>0</v>
      </c>
      <c r="H226" s="98">
        <f t="shared" si="8"/>
        <v>0</v>
      </c>
      <c r="I226" s="99" t="s">
        <v>174</v>
      </c>
      <c r="J226" s="99" t="s">
        <v>174</v>
      </c>
      <c r="K226" s="122"/>
    </row>
    <row r="227" spans="1:11" x14ac:dyDescent="0.25">
      <c r="A227" s="273" t="s">
        <v>162</v>
      </c>
      <c r="B227" s="273" t="s">
        <v>177</v>
      </c>
      <c r="C227" s="123" t="s">
        <v>76</v>
      </c>
      <c r="D227" s="98">
        <f t="shared" si="6"/>
        <v>0</v>
      </c>
      <c r="E227" s="113">
        <v>0</v>
      </c>
      <c r="F227" s="114">
        <v>0</v>
      </c>
      <c r="G227" s="115">
        <v>0</v>
      </c>
      <c r="H227" s="113">
        <v>0</v>
      </c>
      <c r="I227" s="99" t="s">
        <v>174</v>
      </c>
      <c r="J227" s="99" t="s">
        <v>174</v>
      </c>
      <c r="K227" s="122"/>
    </row>
    <row r="228" spans="1:11" ht="24" x14ac:dyDescent="0.25">
      <c r="A228" s="273"/>
      <c r="B228" s="273"/>
      <c r="C228" s="123" t="s">
        <v>142</v>
      </c>
      <c r="D228" s="98">
        <f t="shared" si="6"/>
        <v>0</v>
      </c>
      <c r="E228" s="113">
        <v>0</v>
      </c>
      <c r="F228" s="114">
        <v>0</v>
      </c>
      <c r="G228" s="115">
        <v>0</v>
      </c>
      <c r="H228" s="113">
        <v>0</v>
      </c>
      <c r="I228" s="99" t="s">
        <v>174</v>
      </c>
      <c r="J228" s="99" t="s">
        <v>174</v>
      </c>
      <c r="K228" s="122"/>
    </row>
    <row r="229" spans="1:11" ht="24" x14ac:dyDescent="0.25">
      <c r="A229" s="273"/>
      <c r="B229" s="273"/>
      <c r="C229" s="123" t="s">
        <v>193</v>
      </c>
      <c r="D229" s="98">
        <f>F229+G229+H229</f>
        <v>0</v>
      </c>
      <c r="E229" s="113" t="s">
        <v>174</v>
      </c>
      <c r="F229" s="114">
        <v>0</v>
      </c>
      <c r="G229" s="115">
        <v>0</v>
      </c>
      <c r="H229" s="113">
        <v>0</v>
      </c>
      <c r="I229" s="99" t="s">
        <v>174</v>
      </c>
      <c r="J229" s="99" t="s">
        <v>174</v>
      </c>
      <c r="K229" s="122"/>
    </row>
    <row r="230" spans="1:11" ht="24" x14ac:dyDescent="0.25">
      <c r="A230" s="273"/>
      <c r="B230" s="273"/>
      <c r="C230" s="123" t="s">
        <v>75</v>
      </c>
      <c r="D230" s="98">
        <f>E230</f>
        <v>0</v>
      </c>
      <c r="E230" s="113">
        <v>0</v>
      </c>
      <c r="F230" s="99" t="s">
        <v>174</v>
      </c>
      <c r="G230" s="116" t="s">
        <v>174</v>
      </c>
      <c r="H230" s="99" t="s">
        <v>174</v>
      </c>
      <c r="I230" s="99" t="s">
        <v>174</v>
      </c>
      <c r="J230" s="99" t="s">
        <v>174</v>
      </c>
      <c r="K230" s="122"/>
    </row>
    <row r="231" spans="1:11" x14ac:dyDescent="0.25">
      <c r="A231" s="285" t="s">
        <v>163</v>
      </c>
      <c r="B231" s="273" t="s">
        <v>178</v>
      </c>
      <c r="C231" s="123" t="s">
        <v>76</v>
      </c>
      <c r="D231" s="98">
        <f t="shared" si="6"/>
        <v>0</v>
      </c>
      <c r="E231" s="113">
        <v>0</v>
      </c>
      <c r="F231" s="114">
        <v>0</v>
      </c>
      <c r="G231" s="115">
        <v>0</v>
      </c>
      <c r="H231" s="113">
        <v>0</v>
      </c>
      <c r="I231" s="99" t="s">
        <v>174</v>
      </c>
      <c r="J231" s="99" t="s">
        <v>174</v>
      </c>
      <c r="K231" s="122"/>
    </row>
    <row r="232" spans="1:11" ht="15" customHeight="1" x14ac:dyDescent="0.25">
      <c r="A232" s="285"/>
      <c r="B232" s="273"/>
      <c r="C232" s="123" t="s">
        <v>142</v>
      </c>
      <c r="D232" s="98">
        <f t="shared" si="6"/>
        <v>0</v>
      </c>
      <c r="E232" s="113">
        <v>0</v>
      </c>
      <c r="F232" s="114">
        <v>0</v>
      </c>
      <c r="G232" s="115">
        <v>0</v>
      </c>
      <c r="H232" s="113">
        <v>0</v>
      </c>
      <c r="I232" s="99" t="s">
        <v>174</v>
      </c>
      <c r="J232" s="99" t="s">
        <v>174</v>
      </c>
      <c r="K232" s="122"/>
    </row>
    <row r="233" spans="1:11" ht="41.25" customHeight="1" x14ac:dyDescent="0.25">
      <c r="A233" s="285"/>
      <c r="B233" s="273"/>
      <c r="C233" s="123" t="s">
        <v>41</v>
      </c>
      <c r="D233" s="98">
        <f t="shared" si="6"/>
        <v>0</v>
      </c>
      <c r="E233" s="113">
        <v>0</v>
      </c>
      <c r="F233" s="114">
        <v>0</v>
      </c>
      <c r="G233" s="115">
        <v>0</v>
      </c>
      <c r="H233" s="113">
        <v>0</v>
      </c>
      <c r="I233" s="99" t="s">
        <v>174</v>
      </c>
      <c r="J233" s="99" t="s">
        <v>174</v>
      </c>
      <c r="K233" s="122"/>
    </row>
    <row r="234" spans="1:11" x14ac:dyDescent="0.25">
      <c r="A234" s="285" t="s">
        <v>231</v>
      </c>
      <c r="B234" s="282" t="s">
        <v>220</v>
      </c>
      <c r="C234" s="123" t="s">
        <v>76</v>
      </c>
      <c r="D234" s="98">
        <f t="shared" si="6"/>
        <v>0</v>
      </c>
      <c r="E234" s="113">
        <v>0</v>
      </c>
      <c r="F234" s="114">
        <v>0</v>
      </c>
      <c r="G234" s="115">
        <v>0</v>
      </c>
      <c r="H234" s="113">
        <v>0</v>
      </c>
      <c r="I234" s="99" t="s">
        <v>174</v>
      </c>
      <c r="J234" s="99" t="s">
        <v>174</v>
      </c>
      <c r="K234" s="122"/>
    </row>
    <row r="235" spans="1:11" ht="15.75" customHeight="1" x14ac:dyDescent="0.25">
      <c r="A235" s="285"/>
      <c r="B235" s="283"/>
      <c r="C235" s="123" t="s">
        <v>142</v>
      </c>
      <c r="D235" s="98">
        <f t="shared" si="6"/>
        <v>0</v>
      </c>
      <c r="E235" s="113">
        <v>0</v>
      </c>
      <c r="F235" s="114">
        <v>0</v>
      </c>
      <c r="G235" s="115">
        <v>0</v>
      </c>
      <c r="H235" s="113">
        <v>0</v>
      </c>
      <c r="I235" s="99" t="s">
        <v>174</v>
      </c>
      <c r="J235" s="99" t="s">
        <v>174</v>
      </c>
      <c r="K235" s="122"/>
    </row>
    <row r="236" spans="1:11" ht="66" customHeight="1" x14ac:dyDescent="0.25">
      <c r="A236" s="285"/>
      <c r="B236" s="284"/>
      <c r="C236" s="123" t="s">
        <v>41</v>
      </c>
      <c r="D236" s="98">
        <f t="shared" si="6"/>
        <v>0</v>
      </c>
      <c r="E236" s="113">
        <v>0</v>
      </c>
      <c r="F236" s="114">
        <v>0</v>
      </c>
      <c r="G236" s="115">
        <v>0</v>
      </c>
      <c r="H236" s="113">
        <v>0</v>
      </c>
      <c r="I236" s="99" t="s">
        <v>174</v>
      </c>
      <c r="J236" s="99" t="s">
        <v>174</v>
      </c>
      <c r="K236" s="122"/>
    </row>
    <row r="237" spans="1:11" x14ac:dyDescent="0.25">
      <c r="A237" s="285" t="s">
        <v>232</v>
      </c>
      <c r="B237" s="285" t="s">
        <v>229</v>
      </c>
      <c r="C237" s="123" t="s">
        <v>76</v>
      </c>
      <c r="D237" s="98">
        <f>F237+G237+H237</f>
        <v>900</v>
      </c>
      <c r="E237" s="113" t="s">
        <v>174</v>
      </c>
      <c r="F237" s="113">
        <f>F238</f>
        <v>900</v>
      </c>
      <c r="G237" s="115">
        <f>G238</f>
        <v>0</v>
      </c>
      <c r="H237" s="113">
        <v>0</v>
      </c>
      <c r="I237" s="99" t="s">
        <v>174</v>
      </c>
      <c r="J237" s="99" t="s">
        <v>174</v>
      </c>
      <c r="K237" s="122"/>
    </row>
    <row r="238" spans="1:11" ht="17.25" customHeight="1" x14ac:dyDescent="0.25">
      <c r="A238" s="285"/>
      <c r="B238" s="285"/>
      <c r="C238" s="123" t="s">
        <v>142</v>
      </c>
      <c r="D238" s="98">
        <f t="shared" ref="D238:D240" si="9">F238+G238+H238</f>
        <v>900</v>
      </c>
      <c r="E238" s="113" t="s">
        <v>174</v>
      </c>
      <c r="F238" s="113">
        <f>F239+F240</f>
        <v>900</v>
      </c>
      <c r="G238" s="113">
        <f>G239+G240</f>
        <v>0</v>
      </c>
      <c r="H238" s="113">
        <v>0</v>
      </c>
      <c r="I238" s="99" t="s">
        <v>174</v>
      </c>
      <c r="J238" s="99" t="s">
        <v>174</v>
      </c>
      <c r="K238" s="122"/>
    </row>
    <row r="239" spans="1:11" ht="24" x14ac:dyDescent="0.25">
      <c r="A239" s="285"/>
      <c r="B239" s="285"/>
      <c r="C239" s="123" t="s">
        <v>204</v>
      </c>
      <c r="D239" s="98">
        <f t="shared" si="9"/>
        <v>400</v>
      </c>
      <c r="E239" s="113" t="s">
        <v>174</v>
      </c>
      <c r="F239" s="113">
        <v>400</v>
      </c>
      <c r="G239" s="115">
        <v>0</v>
      </c>
      <c r="H239" s="113">
        <v>0</v>
      </c>
      <c r="I239" s="99" t="s">
        <v>174</v>
      </c>
      <c r="J239" s="99" t="s">
        <v>174</v>
      </c>
      <c r="K239" s="122"/>
    </row>
    <row r="240" spans="1:11" ht="43.5" customHeight="1" x14ac:dyDescent="0.25">
      <c r="A240" s="285"/>
      <c r="B240" s="285"/>
      <c r="C240" s="123" t="s">
        <v>41</v>
      </c>
      <c r="D240" s="98">
        <f t="shared" si="9"/>
        <v>500</v>
      </c>
      <c r="E240" s="113" t="s">
        <v>174</v>
      </c>
      <c r="F240" s="113">
        <v>500</v>
      </c>
      <c r="G240" s="115">
        <v>0</v>
      </c>
      <c r="H240" s="113">
        <v>0</v>
      </c>
      <c r="I240" s="99" t="s">
        <v>174</v>
      </c>
      <c r="J240" s="99" t="s">
        <v>174</v>
      </c>
      <c r="K240" s="122"/>
    </row>
    <row r="241" spans="1:11" ht="13.5" customHeight="1" x14ac:dyDescent="0.25">
      <c r="A241" s="274" t="s">
        <v>233</v>
      </c>
      <c r="B241" s="274"/>
      <c r="C241" s="274"/>
      <c r="D241" s="98">
        <f t="shared" si="6"/>
        <v>0</v>
      </c>
      <c r="E241" s="98">
        <f>SUM(E242,E245,E249,E252,E255)</f>
        <v>0</v>
      </c>
      <c r="F241" s="98">
        <f>SUM(F242,F245,F249,F252,F255)</f>
        <v>0</v>
      </c>
      <c r="G241" s="117">
        <f>SUM(G242,G245,G249,G252,G255)</f>
        <v>0</v>
      </c>
      <c r="H241" s="98">
        <f>SUM(H242,H245,H249,H252,H255)</f>
        <v>0</v>
      </c>
      <c r="I241" s="99" t="s">
        <v>174</v>
      </c>
      <c r="J241" s="99" t="s">
        <v>174</v>
      </c>
      <c r="K241" s="122"/>
    </row>
    <row r="242" spans="1:11" x14ac:dyDescent="0.25">
      <c r="A242" s="273" t="s">
        <v>164</v>
      </c>
      <c r="B242" s="273" t="s">
        <v>179</v>
      </c>
      <c r="C242" s="123" t="s">
        <v>76</v>
      </c>
      <c r="D242" s="98">
        <f t="shared" si="6"/>
        <v>0</v>
      </c>
      <c r="E242" s="113">
        <v>0</v>
      </c>
      <c r="F242" s="114">
        <v>0</v>
      </c>
      <c r="G242" s="115">
        <v>0</v>
      </c>
      <c r="H242" s="113">
        <v>0</v>
      </c>
      <c r="I242" s="99" t="s">
        <v>174</v>
      </c>
      <c r="J242" s="99" t="s">
        <v>174</v>
      </c>
      <c r="K242" s="122"/>
    </row>
    <row r="243" spans="1:11" ht="15.75" customHeight="1" x14ac:dyDescent="0.25">
      <c r="A243" s="273"/>
      <c r="B243" s="273"/>
      <c r="C243" s="123" t="s">
        <v>142</v>
      </c>
      <c r="D243" s="98">
        <f t="shared" si="6"/>
        <v>0</v>
      </c>
      <c r="E243" s="113">
        <v>0</v>
      </c>
      <c r="F243" s="114">
        <v>0</v>
      </c>
      <c r="G243" s="115">
        <v>0</v>
      </c>
      <c r="H243" s="113">
        <v>0</v>
      </c>
      <c r="I243" s="99" t="s">
        <v>174</v>
      </c>
      <c r="J243" s="99" t="s">
        <v>174</v>
      </c>
      <c r="K243" s="122"/>
    </row>
    <row r="244" spans="1:11" ht="24" x14ac:dyDescent="0.25">
      <c r="A244" s="273"/>
      <c r="B244" s="273"/>
      <c r="C244" s="123" t="s">
        <v>41</v>
      </c>
      <c r="D244" s="98">
        <f t="shared" si="6"/>
        <v>0</v>
      </c>
      <c r="E244" s="113">
        <v>0</v>
      </c>
      <c r="F244" s="114">
        <v>0</v>
      </c>
      <c r="G244" s="115">
        <v>0</v>
      </c>
      <c r="H244" s="113">
        <v>0</v>
      </c>
      <c r="I244" s="99" t="s">
        <v>174</v>
      </c>
      <c r="J244" s="99" t="s">
        <v>174</v>
      </c>
      <c r="K244" s="122"/>
    </row>
    <row r="245" spans="1:11" x14ac:dyDescent="0.25">
      <c r="A245" s="273" t="s">
        <v>165</v>
      </c>
      <c r="B245" s="273" t="s">
        <v>185</v>
      </c>
      <c r="C245" s="123" t="s">
        <v>76</v>
      </c>
      <c r="D245" s="98">
        <f t="shared" si="6"/>
        <v>0</v>
      </c>
      <c r="E245" s="113">
        <v>0</v>
      </c>
      <c r="F245" s="114">
        <v>0</v>
      </c>
      <c r="G245" s="115">
        <v>0</v>
      </c>
      <c r="H245" s="113">
        <v>0</v>
      </c>
      <c r="I245" s="99" t="s">
        <v>174</v>
      </c>
      <c r="J245" s="99" t="s">
        <v>174</v>
      </c>
      <c r="K245" s="122"/>
    </row>
    <row r="246" spans="1:11" ht="15.75" customHeight="1" x14ac:dyDescent="0.25">
      <c r="A246" s="273"/>
      <c r="B246" s="273"/>
      <c r="C246" s="123" t="s">
        <v>142</v>
      </c>
      <c r="D246" s="98">
        <f t="shared" ref="D246:D257" si="10">E246+F246+G246+H246</f>
        <v>0</v>
      </c>
      <c r="E246" s="113">
        <v>0</v>
      </c>
      <c r="F246" s="114">
        <v>0</v>
      </c>
      <c r="G246" s="115">
        <v>0</v>
      </c>
      <c r="H246" s="113">
        <v>0</v>
      </c>
      <c r="I246" s="99" t="s">
        <v>174</v>
      </c>
      <c r="J246" s="99" t="s">
        <v>174</v>
      </c>
      <c r="K246" s="122"/>
    </row>
    <row r="247" spans="1:11" ht="24" x14ac:dyDescent="0.25">
      <c r="A247" s="273"/>
      <c r="B247" s="273"/>
      <c r="C247" s="123" t="s">
        <v>204</v>
      </c>
      <c r="D247" s="98">
        <f>F247+G247+H247</f>
        <v>0</v>
      </c>
      <c r="E247" s="113" t="s">
        <v>174</v>
      </c>
      <c r="F247" s="114">
        <v>0</v>
      </c>
      <c r="G247" s="115">
        <v>0</v>
      </c>
      <c r="H247" s="113">
        <v>0</v>
      </c>
      <c r="I247" s="99" t="s">
        <v>174</v>
      </c>
      <c r="J247" s="99" t="s">
        <v>174</v>
      </c>
      <c r="K247" s="122"/>
    </row>
    <row r="248" spans="1:11" ht="24" x14ac:dyDescent="0.25">
      <c r="A248" s="273"/>
      <c r="B248" s="273"/>
      <c r="C248" s="123" t="s">
        <v>75</v>
      </c>
      <c r="D248" s="98">
        <f>E248</f>
        <v>0</v>
      </c>
      <c r="E248" s="113">
        <v>0</v>
      </c>
      <c r="F248" s="99" t="s">
        <v>174</v>
      </c>
      <c r="G248" s="116" t="s">
        <v>174</v>
      </c>
      <c r="H248" s="99" t="s">
        <v>174</v>
      </c>
      <c r="I248" s="99" t="s">
        <v>174</v>
      </c>
      <c r="J248" s="99" t="s">
        <v>174</v>
      </c>
      <c r="K248" s="122"/>
    </row>
    <row r="249" spans="1:11" x14ac:dyDescent="0.25">
      <c r="A249" s="273" t="s">
        <v>166</v>
      </c>
      <c r="B249" s="273" t="s">
        <v>170</v>
      </c>
      <c r="C249" s="123" t="s">
        <v>76</v>
      </c>
      <c r="D249" s="98">
        <f t="shared" si="10"/>
        <v>0</v>
      </c>
      <c r="E249" s="113">
        <v>0</v>
      </c>
      <c r="F249" s="114">
        <v>0</v>
      </c>
      <c r="G249" s="115">
        <v>0</v>
      </c>
      <c r="H249" s="113">
        <v>0</v>
      </c>
      <c r="I249" s="99" t="s">
        <v>174</v>
      </c>
      <c r="J249" s="99" t="s">
        <v>174</v>
      </c>
      <c r="K249" s="122"/>
    </row>
    <row r="250" spans="1:11" ht="16.5" customHeight="1" x14ac:dyDescent="0.25">
      <c r="A250" s="273"/>
      <c r="B250" s="273"/>
      <c r="C250" s="123" t="s">
        <v>142</v>
      </c>
      <c r="D250" s="98">
        <f t="shared" si="10"/>
        <v>0</v>
      </c>
      <c r="E250" s="113">
        <v>0</v>
      </c>
      <c r="F250" s="114">
        <v>0</v>
      </c>
      <c r="G250" s="115">
        <v>0</v>
      </c>
      <c r="H250" s="113">
        <v>0</v>
      </c>
      <c r="I250" s="99" t="s">
        <v>174</v>
      </c>
      <c r="J250" s="99" t="s">
        <v>174</v>
      </c>
      <c r="K250" s="122"/>
    </row>
    <row r="251" spans="1:11" ht="40.5" customHeight="1" x14ac:dyDescent="0.25">
      <c r="A251" s="273"/>
      <c r="B251" s="273"/>
      <c r="C251" s="123" t="s">
        <v>41</v>
      </c>
      <c r="D251" s="98">
        <f t="shared" si="10"/>
        <v>0</v>
      </c>
      <c r="E251" s="113">
        <v>0</v>
      </c>
      <c r="F251" s="114">
        <v>0</v>
      </c>
      <c r="G251" s="115">
        <v>0</v>
      </c>
      <c r="H251" s="113">
        <v>0</v>
      </c>
      <c r="I251" s="99" t="s">
        <v>174</v>
      </c>
      <c r="J251" s="99" t="s">
        <v>174</v>
      </c>
      <c r="K251" s="122"/>
    </row>
    <row r="252" spans="1:11" x14ac:dyDescent="0.25">
      <c r="A252" s="273" t="s">
        <v>167</v>
      </c>
      <c r="B252" s="273" t="s">
        <v>171</v>
      </c>
      <c r="C252" s="123" t="s">
        <v>76</v>
      </c>
      <c r="D252" s="98">
        <f t="shared" si="10"/>
        <v>0</v>
      </c>
      <c r="E252" s="113">
        <v>0</v>
      </c>
      <c r="F252" s="114">
        <v>0</v>
      </c>
      <c r="G252" s="115">
        <v>0</v>
      </c>
      <c r="H252" s="113">
        <v>0</v>
      </c>
      <c r="I252" s="99" t="s">
        <v>174</v>
      </c>
      <c r="J252" s="99" t="s">
        <v>174</v>
      </c>
      <c r="K252" s="122"/>
    </row>
    <row r="253" spans="1:11" ht="15" customHeight="1" x14ac:dyDescent="0.25">
      <c r="A253" s="273"/>
      <c r="B253" s="273"/>
      <c r="C253" s="123" t="s">
        <v>142</v>
      </c>
      <c r="D253" s="98">
        <f t="shared" si="10"/>
        <v>0</v>
      </c>
      <c r="E253" s="113">
        <v>0</v>
      </c>
      <c r="F253" s="114">
        <v>0</v>
      </c>
      <c r="G253" s="115">
        <v>0</v>
      </c>
      <c r="H253" s="113">
        <v>0</v>
      </c>
      <c r="I253" s="99" t="s">
        <v>174</v>
      </c>
      <c r="J253" s="99" t="s">
        <v>174</v>
      </c>
      <c r="K253" s="122"/>
    </row>
    <row r="254" spans="1:11" ht="42" customHeight="1" x14ac:dyDescent="0.25">
      <c r="A254" s="273"/>
      <c r="B254" s="273"/>
      <c r="C254" s="123" t="s">
        <v>41</v>
      </c>
      <c r="D254" s="98">
        <f t="shared" si="10"/>
        <v>0</v>
      </c>
      <c r="E254" s="113">
        <v>0</v>
      </c>
      <c r="F254" s="114">
        <v>0</v>
      </c>
      <c r="G254" s="115">
        <v>0</v>
      </c>
      <c r="H254" s="113">
        <v>0</v>
      </c>
      <c r="I254" s="99" t="s">
        <v>174</v>
      </c>
      <c r="J254" s="99" t="s">
        <v>174</v>
      </c>
      <c r="K254" s="122"/>
    </row>
    <row r="255" spans="1:11" x14ac:dyDescent="0.25">
      <c r="A255" s="273" t="s">
        <v>168</v>
      </c>
      <c r="B255" s="273" t="s">
        <v>180</v>
      </c>
      <c r="C255" s="123" t="s">
        <v>76</v>
      </c>
      <c r="D255" s="98">
        <f t="shared" si="10"/>
        <v>0</v>
      </c>
      <c r="E255" s="113">
        <v>0</v>
      </c>
      <c r="F255" s="114">
        <v>0</v>
      </c>
      <c r="G255" s="115">
        <v>0</v>
      </c>
      <c r="H255" s="113">
        <v>0</v>
      </c>
      <c r="I255" s="99" t="s">
        <v>174</v>
      </c>
      <c r="J255" s="99" t="s">
        <v>174</v>
      </c>
      <c r="K255" s="122"/>
    </row>
    <row r="256" spans="1:11" ht="15.75" customHeight="1" x14ac:dyDescent="0.25">
      <c r="A256" s="273"/>
      <c r="B256" s="273"/>
      <c r="C256" s="123" t="s">
        <v>142</v>
      </c>
      <c r="D256" s="98">
        <f t="shared" si="10"/>
        <v>0</v>
      </c>
      <c r="E256" s="113">
        <v>0</v>
      </c>
      <c r="F256" s="114">
        <v>0</v>
      </c>
      <c r="G256" s="115">
        <v>0</v>
      </c>
      <c r="H256" s="113">
        <v>0</v>
      </c>
      <c r="I256" s="99" t="s">
        <v>174</v>
      </c>
      <c r="J256" s="99" t="s">
        <v>174</v>
      </c>
      <c r="K256" s="122"/>
    </row>
    <row r="257" spans="1:11" ht="24" x14ac:dyDescent="0.25">
      <c r="A257" s="273"/>
      <c r="B257" s="273"/>
      <c r="C257" s="123" t="s">
        <v>41</v>
      </c>
      <c r="D257" s="98">
        <f t="shared" si="10"/>
        <v>0</v>
      </c>
      <c r="E257" s="113">
        <v>0</v>
      </c>
      <c r="F257" s="114">
        <v>0</v>
      </c>
      <c r="G257" s="115">
        <v>0</v>
      </c>
      <c r="H257" s="113">
        <v>0</v>
      </c>
      <c r="I257" s="99" t="s">
        <v>174</v>
      </c>
      <c r="J257" s="99" t="s">
        <v>174</v>
      </c>
      <c r="K257" s="122"/>
    </row>
    <row r="258" spans="1:11" ht="24" x14ac:dyDescent="0.25">
      <c r="A258" s="273"/>
      <c r="B258" s="273"/>
      <c r="C258" s="123" t="s">
        <v>204</v>
      </c>
      <c r="D258" s="98">
        <f>F258+G258+H258</f>
        <v>0</v>
      </c>
      <c r="E258" s="113" t="s">
        <v>174</v>
      </c>
      <c r="F258" s="114">
        <v>0</v>
      </c>
      <c r="G258" s="115">
        <v>0</v>
      </c>
      <c r="H258" s="113">
        <v>0</v>
      </c>
      <c r="I258" s="99" t="s">
        <v>174</v>
      </c>
      <c r="J258" s="99" t="s">
        <v>174</v>
      </c>
      <c r="K258" s="122"/>
    </row>
    <row r="259" spans="1:11" ht="24" x14ac:dyDescent="0.25">
      <c r="A259" s="273"/>
      <c r="B259" s="273"/>
      <c r="C259" s="123" t="s">
        <v>75</v>
      </c>
      <c r="D259" s="98">
        <f>E259</f>
        <v>0</v>
      </c>
      <c r="E259" s="113">
        <v>0</v>
      </c>
      <c r="F259" s="99" t="s">
        <v>174</v>
      </c>
      <c r="G259" s="116" t="s">
        <v>174</v>
      </c>
      <c r="H259" s="99" t="s">
        <v>174</v>
      </c>
      <c r="I259" s="99" t="s">
        <v>174</v>
      </c>
      <c r="J259" s="99" t="s">
        <v>174</v>
      </c>
      <c r="K259" s="122"/>
    </row>
    <row r="260" spans="1:11" ht="15.75" x14ac:dyDescent="0.25">
      <c r="A260" s="129"/>
      <c r="B260" s="122"/>
      <c r="C260" s="122"/>
      <c r="E260" s="133" t="s">
        <v>236</v>
      </c>
      <c r="F260" s="130"/>
      <c r="H260" s="90"/>
      <c r="I260" s="90"/>
      <c r="J260" s="90"/>
      <c r="K260" s="122"/>
    </row>
    <row r="261" spans="1:11" x14ac:dyDescent="0.25">
      <c r="A261" s="129"/>
      <c r="B261" s="122"/>
      <c r="C261" s="122"/>
      <c r="D261" s="132"/>
      <c r="F261" s="130"/>
      <c r="H261" s="90"/>
      <c r="I261" s="90"/>
      <c r="J261" s="90"/>
      <c r="K261" s="122"/>
    </row>
    <row r="262" spans="1:11" x14ac:dyDescent="0.25">
      <c r="A262" s="129"/>
      <c r="B262" s="122"/>
      <c r="C262" s="122"/>
      <c r="F262" s="130"/>
      <c r="H262" s="90"/>
      <c r="I262" s="90"/>
      <c r="J262" s="90"/>
      <c r="K262" s="122"/>
    </row>
    <row r="263" spans="1:11" x14ac:dyDescent="0.25">
      <c r="A263" s="129"/>
      <c r="B263" s="122"/>
      <c r="C263" s="122"/>
      <c r="F263" s="130"/>
      <c r="H263" s="90"/>
      <c r="I263" s="90"/>
      <c r="J263" s="90"/>
      <c r="K263" s="122"/>
    </row>
    <row r="264" spans="1:11" x14ac:dyDescent="0.25">
      <c r="A264" s="129"/>
      <c r="B264" s="122"/>
      <c r="C264" s="122"/>
      <c r="F264" s="130"/>
      <c r="H264" s="90"/>
      <c r="I264" s="90"/>
      <c r="J264" s="90"/>
      <c r="K264" s="122"/>
    </row>
    <row r="265" spans="1:11" x14ac:dyDescent="0.25">
      <c r="A265" s="129"/>
      <c r="B265" s="122"/>
      <c r="C265" s="122"/>
      <c r="F265" s="130"/>
      <c r="H265" s="90"/>
      <c r="I265" s="90"/>
      <c r="J265" s="90"/>
      <c r="K265" s="122"/>
    </row>
    <row r="266" spans="1:11" x14ac:dyDescent="0.25">
      <c r="A266" s="129"/>
      <c r="B266" s="122"/>
      <c r="C266" s="122"/>
      <c r="F266" s="130"/>
      <c r="H266" s="90"/>
      <c r="I266" s="90"/>
      <c r="J266" s="90"/>
      <c r="K266" s="122"/>
    </row>
    <row r="267" spans="1:11" x14ac:dyDescent="0.25">
      <c r="A267" s="129"/>
      <c r="B267" s="122"/>
      <c r="C267" s="122"/>
      <c r="F267" s="130"/>
      <c r="H267" s="90"/>
      <c r="I267" s="90"/>
      <c r="J267" s="90"/>
      <c r="K267" s="122"/>
    </row>
    <row r="268" spans="1:11" x14ac:dyDescent="0.25">
      <c r="A268" s="129"/>
      <c r="B268" s="122"/>
      <c r="C268" s="122"/>
      <c r="F268" s="130"/>
      <c r="H268" s="90"/>
      <c r="I268" s="90"/>
      <c r="J268" s="90"/>
      <c r="K268" s="122"/>
    </row>
    <row r="269" spans="1:11" x14ac:dyDescent="0.25">
      <c r="A269" s="129"/>
      <c r="B269" s="122"/>
      <c r="C269" s="122"/>
      <c r="F269" s="130"/>
      <c r="H269" s="90"/>
      <c r="I269" s="90"/>
      <c r="J269" s="90"/>
      <c r="K269" s="122"/>
    </row>
    <row r="270" spans="1:11" x14ac:dyDescent="0.25">
      <c r="A270" s="129"/>
      <c r="B270" s="122"/>
      <c r="C270" s="122"/>
      <c r="F270" s="130"/>
      <c r="H270" s="90"/>
      <c r="I270" s="90"/>
      <c r="J270" s="90"/>
      <c r="K270" s="122"/>
    </row>
    <row r="271" spans="1:11" x14ac:dyDescent="0.25">
      <c r="A271" s="129"/>
      <c r="B271" s="122"/>
      <c r="C271" s="122"/>
      <c r="F271" s="130"/>
      <c r="H271" s="90"/>
      <c r="I271" s="90"/>
      <c r="J271" s="90"/>
      <c r="K271" s="122"/>
    </row>
    <row r="272" spans="1:11" x14ac:dyDescent="0.25">
      <c r="A272" s="129"/>
      <c r="B272" s="122"/>
      <c r="C272" s="122"/>
      <c r="F272" s="130"/>
      <c r="H272" s="90"/>
      <c r="I272" s="90"/>
      <c r="J272" s="90"/>
      <c r="K272" s="122"/>
    </row>
    <row r="273" spans="1:11" x14ac:dyDescent="0.25">
      <c r="A273" s="129"/>
      <c r="B273" s="122"/>
      <c r="C273" s="122"/>
      <c r="F273" s="130"/>
      <c r="H273" s="90"/>
      <c r="I273" s="90"/>
      <c r="J273" s="90"/>
      <c r="K273" s="122"/>
    </row>
    <row r="274" spans="1:11" x14ac:dyDescent="0.25">
      <c r="A274" s="129"/>
      <c r="B274" s="122"/>
      <c r="C274" s="122"/>
      <c r="F274" s="130"/>
      <c r="H274" s="90"/>
      <c r="I274" s="90"/>
      <c r="J274" s="90"/>
      <c r="K274" s="122"/>
    </row>
    <row r="275" spans="1:11" x14ac:dyDescent="0.25">
      <c r="A275" s="129"/>
      <c r="B275" s="122"/>
      <c r="C275" s="122"/>
      <c r="F275" s="130"/>
      <c r="H275" s="90"/>
      <c r="I275" s="90"/>
      <c r="J275" s="90"/>
      <c r="K275" s="122"/>
    </row>
    <row r="276" spans="1:11" x14ac:dyDescent="0.25">
      <c r="A276" s="129"/>
      <c r="B276" s="122"/>
      <c r="C276" s="122"/>
      <c r="F276" s="130"/>
      <c r="H276" s="90"/>
      <c r="I276" s="90"/>
      <c r="J276" s="90"/>
      <c r="K276" s="122"/>
    </row>
    <row r="277" spans="1:11" x14ac:dyDescent="0.25">
      <c r="A277" s="129"/>
      <c r="B277" s="122"/>
      <c r="C277" s="122"/>
      <c r="F277" s="130"/>
      <c r="H277" s="90"/>
      <c r="I277" s="90"/>
      <c r="J277" s="90"/>
      <c r="K277" s="122"/>
    </row>
    <row r="278" spans="1:11" x14ac:dyDescent="0.25">
      <c r="A278" s="129"/>
      <c r="B278" s="122"/>
      <c r="C278" s="122"/>
      <c r="F278" s="130"/>
      <c r="H278" s="90"/>
      <c r="I278" s="90"/>
      <c r="J278" s="90"/>
      <c r="K278" s="122"/>
    </row>
    <row r="279" spans="1:11" x14ac:dyDescent="0.25">
      <c r="A279" s="129"/>
      <c r="B279" s="122"/>
      <c r="C279" s="122"/>
      <c r="F279" s="130"/>
      <c r="H279" s="90"/>
      <c r="I279" s="90"/>
      <c r="J279" s="90"/>
      <c r="K279" s="122"/>
    </row>
    <row r="280" spans="1:11" x14ac:dyDescent="0.25">
      <c r="A280" s="129"/>
      <c r="B280" s="122"/>
      <c r="C280" s="122"/>
      <c r="F280" s="130"/>
      <c r="H280" s="90"/>
      <c r="I280" s="90"/>
      <c r="J280" s="90"/>
      <c r="K280" s="122"/>
    </row>
    <row r="281" spans="1:11" x14ac:dyDescent="0.25">
      <c r="A281" s="129"/>
      <c r="B281" s="122"/>
      <c r="C281" s="122"/>
      <c r="F281" s="130"/>
      <c r="H281" s="90"/>
      <c r="I281" s="90"/>
      <c r="J281" s="90"/>
      <c r="K281" s="122"/>
    </row>
  </sheetData>
  <autoFilter ref="A12:F259"/>
  <mergeCells count="123">
    <mergeCell ref="B249:B251"/>
    <mergeCell ref="B252:B254"/>
    <mergeCell ref="B255:B259"/>
    <mergeCell ref="A194:A197"/>
    <mergeCell ref="A198:A201"/>
    <mergeCell ref="A202:A204"/>
    <mergeCell ref="A205:A209"/>
    <mergeCell ref="A213:A215"/>
    <mergeCell ref="A216:A219"/>
    <mergeCell ref="A220:A222"/>
    <mergeCell ref="A223:A225"/>
    <mergeCell ref="A227:A230"/>
    <mergeCell ref="A234:A236"/>
    <mergeCell ref="A237:A240"/>
    <mergeCell ref="A242:A244"/>
    <mergeCell ref="A245:A248"/>
    <mergeCell ref="A249:A251"/>
    <mergeCell ref="A252:A254"/>
    <mergeCell ref="A255:A259"/>
    <mergeCell ref="A226:C226"/>
    <mergeCell ref="A241:C241"/>
    <mergeCell ref="B213:B215"/>
    <mergeCell ref="B216:B219"/>
    <mergeCell ref="B220:B222"/>
    <mergeCell ref="B223:B225"/>
    <mergeCell ref="B227:B230"/>
    <mergeCell ref="B231:B233"/>
    <mergeCell ref="A210:A212"/>
    <mergeCell ref="B191:B193"/>
    <mergeCell ref="B194:B197"/>
    <mergeCell ref="B198:B201"/>
    <mergeCell ref="B202:B204"/>
    <mergeCell ref="B205:B209"/>
    <mergeCell ref="B210:B212"/>
    <mergeCell ref="A231:A233"/>
    <mergeCell ref="B234:B236"/>
    <mergeCell ref="B237:B240"/>
    <mergeCell ref="B242:B244"/>
    <mergeCell ref="B245:B248"/>
    <mergeCell ref="A82:A87"/>
    <mergeCell ref="A43:A48"/>
    <mergeCell ref="A29:A36"/>
    <mergeCell ref="B29:B36"/>
    <mergeCell ref="A67:A73"/>
    <mergeCell ref="B43:B48"/>
    <mergeCell ref="B37:B42"/>
    <mergeCell ref="A37:A42"/>
    <mergeCell ref="A61:A66"/>
    <mergeCell ref="B61:B66"/>
    <mergeCell ref="B170:B172"/>
    <mergeCell ref="A167:A169"/>
    <mergeCell ref="B167:B169"/>
    <mergeCell ref="A160:A165"/>
    <mergeCell ref="B160:B165"/>
    <mergeCell ref="A153:A155"/>
    <mergeCell ref="B153:B155"/>
    <mergeCell ref="A159:C159"/>
    <mergeCell ref="A183:A186"/>
    <mergeCell ref="B183:B186"/>
    <mergeCell ref="A187:A190"/>
    <mergeCell ref="B187:B190"/>
    <mergeCell ref="A177:A180"/>
    <mergeCell ref="B177:B180"/>
    <mergeCell ref="A191:A193"/>
    <mergeCell ref="A182:C182"/>
    <mergeCell ref="A181:C181"/>
    <mergeCell ref="A173:A176"/>
    <mergeCell ref="B173:B176"/>
    <mergeCell ref="A170:A172"/>
    <mergeCell ref="B82:B87"/>
    <mergeCell ref="A95:A100"/>
    <mergeCell ref="B95:B100"/>
    <mergeCell ref="A101:A104"/>
    <mergeCell ref="B101:B104"/>
    <mergeCell ref="A105:A106"/>
    <mergeCell ref="B105:B106"/>
    <mergeCell ref="A88:A93"/>
    <mergeCell ref="A166:C166"/>
    <mergeCell ref="A139:A144"/>
    <mergeCell ref="B139:B144"/>
    <mergeCell ref="A107:A108"/>
    <mergeCell ref="B107:B108"/>
    <mergeCell ref="A109:A110"/>
    <mergeCell ref="B109:B110"/>
    <mergeCell ref="A111:A116"/>
    <mergeCell ref="B111:B116"/>
    <mergeCell ref="A118:A123"/>
    <mergeCell ref="B118:B123"/>
    <mergeCell ref="B88:B93"/>
    <mergeCell ref="A135:C135"/>
    <mergeCell ref="A156:B158"/>
    <mergeCell ref="B126:B127"/>
    <mergeCell ref="A128:A134"/>
    <mergeCell ref="B128:B134"/>
    <mergeCell ref="A145:A152"/>
    <mergeCell ref="B145:B152"/>
    <mergeCell ref="B80:B81"/>
    <mergeCell ref="B67:B73"/>
    <mergeCell ref="A117:C117"/>
    <mergeCell ref="A126:A127"/>
    <mergeCell ref="A94:C94"/>
    <mergeCell ref="A136:A138"/>
    <mergeCell ref="B136:B138"/>
    <mergeCell ref="B55:B60"/>
    <mergeCell ref="A28:C28"/>
    <mergeCell ref="A74:A79"/>
    <mergeCell ref="B74:B79"/>
    <mergeCell ref="A80:A81"/>
    <mergeCell ref="A124:A125"/>
    <mergeCell ref="B124:B125"/>
    <mergeCell ref="F1:J1"/>
    <mergeCell ref="F2:J2"/>
    <mergeCell ref="D11:J11"/>
    <mergeCell ref="A9:J9"/>
    <mergeCell ref="A13:A24"/>
    <mergeCell ref="B11:B12"/>
    <mergeCell ref="A11:A12"/>
    <mergeCell ref="B13:B24"/>
    <mergeCell ref="C11:C12"/>
    <mergeCell ref="A49:A54"/>
    <mergeCell ref="B49:B54"/>
    <mergeCell ref="A55:A60"/>
    <mergeCell ref="A25:B27"/>
  </mergeCells>
  <printOptions horizontalCentered="1"/>
  <pageMargins left="0.23622047244094491" right="0.23622047244094491" top="0.59055118110236227" bottom="0" header="0.31496062992125984" footer="0.31496062992125984"/>
  <pageSetup paperSize="9" scale="90" fitToHeight="4" orientation="landscape" r:id="rId1"/>
  <headerFooter differentFirst="1">
    <oddHeader>&amp;C&amp;P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Приложение 1</vt:lpstr>
      <vt:lpstr>Приложение 5</vt:lpstr>
      <vt:lpstr>Приложение 6</vt:lpstr>
      <vt:lpstr>Приложение 7</vt:lpstr>
      <vt:lpstr>'Приложение 6'!Заголовки_для_печати</vt:lpstr>
      <vt:lpstr>'Приложение 7'!Заголовки_для_печати</vt:lpstr>
      <vt:lpstr>'Приложение 5'!Область_печати</vt:lpstr>
      <vt:lpstr>'Приложение 6'!Область_печати</vt:lpstr>
      <vt:lpstr>'Приложение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7348</cp:lastModifiedBy>
  <cp:lastPrinted>2018-12-26T11:29:25Z</cp:lastPrinted>
  <dcterms:created xsi:type="dcterms:W3CDTF">2013-05-23T11:07:41Z</dcterms:created>
  <dcterms:modified xsi:type="dcterms:W3CDTF">2019-01-10T13:38:00Z</dcterms:modified>
</cp:coreProperties>
</file>