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БОЧИЕ ДОКУМЕНТЫ\ГОСПРОГРАММЫ\СОЦПОДДЕРЖКА\2022 ГОД\Изменения 2022\№2(в разработке)\ПРОЕКТ\ОТПРАВЛЕНО\"/>
    </mc:Choice>
  </mc:AlternateContent>
  <bookViews>
    <workbookView xWindow="75" yWindow="-60" windowWidth="12045" windowHeight="10095"/>
  </bookViews>
  <sheets>
    <sheet name="1 целев показ" sheetId="7" r:id="rId1"/>
    <sheet name="3 меры соцподдержки" sheetId="11" r:id="rId2"/>
    <sheet name="4 госзадание " sheetId="10" r:id="rId3"/>
    <sheet name="5 ресурсн обеспечен  " sheetId="1" r:id="rId4"/>
    <sheet name="6 оценка ресурс обесп " sheetId="6" r:id="rId5"/>
  </sheets>
  <externalReferences>
    <externalReference r:id="rId6"/>
    <externalReference r:id="rId7"/>
  </externalReferences>
  <definedNames>
    <definedName name="_xlnm._FilterDatabase" localSheetId="1" hidden="1">'3 меры соцподдержки'!$A$19:$T$84</definedName>
    <definedName name="_xlnm._FilterDatabase" localSheetId="3" hidden="1">'5 ресурсн обеспечен  '!$A$17:$S$126</definedName>
    <definedName name="_xlnm._FilterDatabase" localSheetId="4" hidden="1">'6 оценка ресурс обесп '!$A$16:$M$61</definedName>
    <definedName name="_xlnm.Print_Titles" localSheetId="0">'1 целев показ'!$13:$15</definedName>
    <definedName name="_xlnm.Print_Titles" localSheetId="1">'3 меры соцподдержки'!$16:$18</definedName>
    <definedName name="_xlnm.Print_Titles" localSheetId="2">'4 госзадание '!$13:$14</definedName>
    <definedName name="_xlnm.Print_Titles" localSheetId="3">'5 ресурсн обеспечен  '!$16:$17</definedName>
    <definedName name="_xlnm.Print_Titles" localSheetId="4">'6 оценка ресурс обесп '!$15:$16</definedName>
    <definedName name="_xlnm.Print_Area" localSheetId="0">'1 целев показ'!$A$1:$S$60</definedName>
    <definedName name="_xlnm.Print_Area" localSheetId="1">'3 меры соцподдержки'!$A$1:$S$87</definedName>
    <definedName name="_xlnm.Print_Area" localSheetId="2">'4 госзадание '!$A$1:$AC$72</definedName>
    <definedName name="_xlnm.Print_Area" localSheetId="3">'5 ресурсн обеспечен  '!$A$1:$V$128</definedName>
    <definedName name="_xlnm.Print_Area" localSheetId="4">'6 оценка ресурс обесп '!$A$1:$O$64</definedName>
  </definedNames>
  <calcPr calcId="152511" calcMode="manual" fullPrecision="0"/>
</workbook>
</file>

<file path=xl/calcChain.xml><?xml version="1.0" encoding="utf-8"?>
<calcChain xmlns="http://schemas.openxmlformats.org/spreadsheetml/2006/main">
  <c r="W18" i="1" l="1"/>
  <c r="AC16" i="10" l="1"/>
  <c r="AC18" i="10"/>
  <c r="AC19" i="10"/>
  <c r="AC20" i="10"/>
  <c r="AC21" i="10"/>
  <c r="AC17" i="10"/>
  <c r="P18" i="6" l="1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17" i="6"/>
  <c r="W24" i="1"/>
  <c r="W25" i="1"/>
  <c r="W26" i="1"/>
  <c r="W56" i="1"/>
  <c r="W57" i="1"/>
  <c r="W71" i="1"/>
  <c r="W72" i="1"/>
  <c r="W73" i="1"/>
  <c r="W74" i="1"/>
  <c r="W75" i="1"/>
  <c r="W76" i="1"/>
  <c r="W84" i="1"/>
  <c r="W87" i="1"/>
  <c r="W116" i="1"/>
  <c r="Q79" i="11" l="1"/>
  <c r="N66" i="11"/>
  <c r="Q83" i="11" l="1"/>
  <c r="Q84" i="11"/>
  <c r="Q82" i="11"/>
  <c r="P60" i="11"/>
  <c r="P69" i="11"/>
  <c r="P71" i="11"/>
  <c r="O71" i="11"/>
  <c r="O26" i="11"/>
  <c r="N75" i="11" l="1"/>
  <c r="N51" i="11" l="1"/>
  <c r="N55" i="11"/>
  <c r="O55" i="11" s="1"/>
  <c r="P55" i="11" s="1"/>
  <c r="N56" i="11"/>
  <c r="O56" i="11" s="1"/>
  <c r="P56" i="11" s="1"/>
  <c r="M66" i="11"/>
  <c r="O66" i="11"/>
  <c r="P66" i="11"/>
  <c r="M70" i="11"/>
  <c r="M73" i="11"/>
  <c r="M74" i="11"/>
  <c r="M75" i="11"/>
  <c r="M78" i="11"/>
  <c r="M79" i="11"/>
  <c r="M80" i="11"/>
  <c r="O51" i="11" l="1"/>
  <c r="P51" i="11" s="1"/>
  <c r="O45" i="6"/>
  <c r="O46" i="6" l="1"/>
  <c r="O37" i="6"/>
  <c r="O38" i="6"/>
  <c r="O39" i="6"/>
  <c r="O40" i="6"/>
  <c r="O41" i="6"/>
  <c r="O42" i="6"/>
  <c r="O43" i="6"/>
  <c r="O28" i="6"/>
  <c r="O29" i="6"/>
  <c r="O30" i="6"/>
  <c r="O31" i="6"/>
  <c r="O32" i="6"/>
  <c r="O33" i="6"/>
  <c r="O34" i="6"/>
  <c r="V126" i="1"/>
  <c r="W126" i="1" s="1"/>
  <c r="V125" i="1"/>
  <c r="W125" i="1" s="1"/>
  <c r="V124" i="1"/>
  <c r="W124" i="1" s="1"/>
  <c r="V122" i="1"/>
  <c r="W122" i="1" s="1"/>
  <c r="V121" i="1"/>
  <c r="W121" i="1" s="1"/>
  <c r="V118" i="1"/>
  <c r="W118" i="1" s="1"/>
  <c r="V119" i="1"/>
  <c r="W119" i="1" s="1"/>
  <c r="V115" i="1"/>
  <c r="W115" i="1" s="1"/>
  <c r="V105" i="1"/>
  <c r="W105" i="1" s="1"/>
  <c r="V107" i="1"/>
  <c r="W107" i="1" s="1"/>
  <c r="V108" i="1"/>
  <c r="W108" i="1" s="1"/>
  <c r="V109" i="1"/>
  <c r="W109" i="1" s="1"/>
  <c r="V110" i="1"/>
  <c r="W110" i="1" s="1"/>
  <c r="V104" i="1"/>
  <c r="W104" i="1" s="1"/>
  <c r="V86" i="1"/>
  <c r="V83" i="1"/>
  <c r="W83" i="1" s="1"/>
  <c r="V81" i="1"/>
  <c r="W81" i="1" s="1"/>
  <c r="V68" i="1"/>
  <c r="W68" i="1" s="1"/>
  <c r="V64" i="1"/>
  <c r="W64" i="1" s="1"/>
  <c r="V65" i="1"/>
  <c r="W65" i="1" s="1"/>
  <c r="V66" i="1"/>
  <c r="W66" i="1" s="1"/>
  <c r="V67" i="1"/>
  <c r="W67" i="1" s="1"/>
  <c r="V63" i="1"/>
  <c r="W63" i="1" s="1"/>
  <c r="V59" i="1"/>
  <c r="W59" i="1" s="1"/>
  <c r="V52" i="1"/>
  <c r="W52" i="1" s="1"/>
  <c r="V51" i="1"/>
  <c r="W51" i="1" s="1"/>
  <c r="V47" i="1"/>
  <c r="W47" i="1" s="1"/>
  <c r="V48" i="1"/>
  <c r="W48" i="1" s="1"/>
  <c r="V49" i="1"/>
  <c r="W49" i="1" s="1"/>
  <c r="V46" i="1"/>
  <c r="W46" i="1" s="1"/>
  <c r="V33" i="1"/>
  <c r="W33" i="1" s="1"/>
  <c r="V36" i="1"/>
  <c r="W36" i="1" s="1"/>
  <c r="V32" i="1"/>
  <c r="W32" i="1" s="1"/>
  <c r="U61" i="1"/>
  <c r="V61" i="1" s="1"/>
  <c r="W61" i="1" s="1"/>
  <c r="T61" i="1"/>
  <c r="S70" i="1"/>
  <c r="V85" i="1" l="1"/>
  <c r="W85" i="1" s="1"/>
  <c r="W86" i="1"/>
  <c r="T29" i="1"/>
  <c r="U29" i="1"/>
  <c r="V29" i="1"/>
  <c r="S29" i="1"/>
  <c r="W29" i="1" s="1"/>
  <c r="R70" i="1"/>
  <c r="R60" i="10"/>
  <c r="R63" i="10"/>
  <c r="R64" i="10"/>
  <c r="R65" i="10"/>
  <c r="R66" i="10"/>
  <c r="R67" i="10"/>
  <c r="R68" i="10"/>
  <c r="R69" i="10"/>
  <c r="R59" i="10"/>
  <c r="R18" i="10"/>
  <c r="R19" i="10"/>
  <c r="R20" i="10"/>
  <c r="R21" i="10"/>
  <c r="R17" i="10"/>
  <c r="AC58" i="10"/>
  <c r="AB58" i="10"/>
  <c r="AA58" i="10"/>
  <c r="Z58" i="10"/>
  <c r="AB16" i="10"/>
  <c r="AB24" i="10"/>
  <c r="AB25" i="10"/>
  <c r="AB26" i="10"/>
  <c r="AB27" i="10"/>
  <c r="AB28" i="10"/>
  <c r="AB29" i="10"/>
  <c r="AB30" i="10"/>
  <c r="AB31" i="10"/>
  <c r="AB32" i="10"/>
  <c r="AB33" i="10"/>
  <c r="AB34" i="10"/>
  <c r="AB35" i="10"/>
  <c r="AB36" i="10"/>
  <c r="AB37" i="10"/>
  <c r="AB38" i="10"/>
  <c r="AB39" i="10"/>
  <c r="AB40" i="10"/>
  <c r="AB41" i="10"/>
  <c r="AB42" i="10"/>
  <c r="AB43" i="10"/>
  <c r="AB44" i="10"/>
  <c r="AB45" i="10"/>
  <c r="AB46" i="10"/>
  <c r="AB47" i="10"/>
  <c r="AB48" i="10"/>
  <c r="AB49" i="10"/>
  <c r="S55" i="1" l="1"/>
  <c r="T55" i="1"/>
  <c r="U55" i="1"/>
  <c r="V55" i="1"/>
  <c r="R55" i="1"/>
  <c r="X66" i="10" l="1"/>
  <c r="Y62" i="10"/>
  <c r="Y58" i="10" s="1"/>
  <c r="Q62" i="10"/>
  <c r="R62" i="10" s="1"/>
  <c r="P62" i="10"/>
  <c r="O62" i="10"/>
  <c r="Q61" i="10"/>
  <c r="R61" i="10" s="1"/>
  <c r="P61" i="10"/>
  <c r="O61" i="10"/>
  <c r="X58" i="10"/>
  <c r="AB57" i="10"/>
  <c r="AB56" i="10"/>
  <c r="AB55" i="10"/>
  <c r="AB54" i="10"/>
  <c r="AB53" i="10"/>
  <c r="AB52" i="10"/>
  <c r="AB51" i="10"/>
  <c r="AB50" i="10"/>
  <c r="T43" i="10"/>
  <c r="T42" i="10"/>
  <c r="T41" i="10"/>
  <c r="T40" i="10"/>
  <c r="T39" i="10"/>
  <c r="T38" i="10"/>
  <c r="T37" i="10"/>
  <c r="T36" i="10"/>
  <c r="L33" i="10"/>
  <c r="K33" i="10"/>
  <c r="L23" i="10"/>
  <c r="K23" i="10"/>
  <c r="Z16" i="10"/>
  <c r="AA16" i="10"/>
  <c r="Y16" i="10"/>
  <c r="X16" i="10"/>
  <c r="W16" i="10"/>
  <c r="M123" i="1" l="1"/>
  <c r="N123" i="1"/>
  <c r="O123" i="1"/>
  <c r="P123" i="1"/>
  <c r="Q123" i="1"/>
  <c r="L123" i="1"/>
  <c r="M120" i="1"/>
  <c r="N120" i="1"/>
  <c r="O120" i="1"/>
  <c r="P120" i="1"/>
  <c r="Q120" i="1"/>
  <c r="L120" i="1"/>
  <c r="L117" i="1" l="1"/>
  <c r="M117" i="1"/>
  <c r="N117" i="1"/>
  <c r="O117" i="1"/>
  <c r="P117" i="1"/>
  <c r="Q117" i="1"/>
  <c r="L114" i="1"/>
  <c r="M114" i="1"/>
  <c r="N114" i="1"/>
  <c r="O114" i="1"/>
  <c r="P114" i="1"/>
  <c r="Q114" i="1"/>
  <c r="M103" i="1"/>
  <c r="N103" i="1"/>
  <c r="O103" i="1"/>
  <c r="P103" i="1"/>
  <c r="Q103" i="1"/>
  <c r="R103" i="1"/>
  <c r="S103" i="1"/>
  <c r="T103" i="1"/>
  <c r="U103" i="1"/>
  <c r="V103" i="1"/>
  <c r="L103" i="1"/>
  <c r="M82" i="1"/>
  <c r="N82" i="1"/>
  <c r="O82" i="1"/>
  <c r="P82" i="1"/>
  <c r="Q82" i="1"/>
  <c r="R82" i="1"/>
  <c r="S82" i="1"/>
  <c r="T82" i="1"/>
  <c r="U82" i="1"/>
  <c r="V82" i="1"/>
  <c r="L82" i="1"/>
  <c r="O53" i="6"/>
  <c r="O35" i="6"/>
  <c r="O26" i="6"/>
  <c r="O19" i="6"/>
  <c r="O20" i="6"/>
  <c r="V123" i="1"/>
  <c r="V120" i="1"/>
  <c r="V117" i="1"/>
  <c r="V114" i="1"/>
  <c r="V77" i="1"/>
  <c r="V62" i="1"/>
  <c r="V50" i="1"/>
  <c r="V38" i="1"/>
  <c r="V39" i="1"/>
  <c r="V20" i="1" s="1"/>
  <c r="V41" i="1"/>
  <c r="V22" i="1" s="1"/>
  <c r="V42" i="1"/>
  <c r="V23" i="1" s="1"/>
  <c r="V43" i="1"/>
  <c r="V27" i="1" s="1"/>
  <c r="V44" i="1"/>
  <c r="M19" i="6"/>
  <c r="N19" i="6"/>
  <c r="L19" i="6"/>
  <c r="S123" i="1"/>
  <c r="T123" i="1"/>
  <c r="U123" i="1"/>
  <c r="R123" i="1"/>
  <c r="T38" i="1"/>
  <c r="U38" i="1"/>
  <c r="S38" i="1"/>
  <c r="S39" i="1"/>
  <c r="T44" i="1"/>
  <c r="U44" i="1"/>
  <c r="S44" i="1"/>
  <c r="S62" i="1"/>
  <c r="Q55" i="1"/>
  <c r="P55" i="1"/>
  <c r="O55" i="1"/>
  <c r="N55" i="1"/>
  <c r="M55" i="1"/>
  <c r="L55" i="1"/>
  <c r="R113" i="1"/>
  <c r="S77" i="1"/>
  <c r="S69" i="1" s="1"/>
  <c r="T77" i="1"/>
  <c r="U77" i="1"/>
  <c r="R77" i="1"/>
  <c r="R44" i="1"/>
  <c r="S112" i="1"/>
  <c r="T112" i="1"/>
  <c r="S113" i="1"/>
  <c r="T113" i="1"/>
  <c r="U113" i="1"/>
  <c r="V113" i="1" s="1"/>
  <c r="S120" i="1"/>
  <c r="T120" i="1"/>
  <c r="R120" i="1"/>
  <c r="T117" i="1"/>
  <c r="S117" i="1"/>
  <c r="R117" i="1"/>
  <c r="S114" i="1"/>
  <c r="T114" i="1"/>
  <c r="R114" i="1"/>
  <c r="T62" i="1"/>
  <c r="R62" i="1"/>
  <c r="S43" i="1"/>
  <c r="S27" i="1" s="1"/>
  <c r="T43" i="1"/>
  <c r="T27" i="1" s="1"/>
  <c r="U43" i="1"/>
  <c r="U27" i="1" s="1"/>
  <c r="R43" i="1"/>
  <c r="N53" i="6"/>
  <c r="N43" i="6"/>
  <c r="N42" i="6"/>
  <c r="N41" i="6"/>
  <c r="N40" i="6"/>
  <c r="N39" i="6"/>
  <c r="N20" i="6"/>
  <c r="N34" i="6"/>
  <c r="N33" i="6"/>
  <c r="N32" i="6"/>
  <c r="N31" i="6"/>
  <c r="N30" i="6"/>
  <c r="U120" i="1"/>
  <c r="U117" i="1"/>
  <c r="U114" i="1"/>
  <c r="U88" i="1"/>
  <c r="W88" i="1" s="1"/>
  <c r="U41" i="1"/>
  <c r="U22" i="1" s="1"/>
  <c r="U60" i="1"/>
  <c r="U42" i="1"/>
  <c r="U23" i="1" s="1"/>
  <c r="W77" i="1" l="1"/>
  <c r="W120" i="1"/>
  <c r="W123" i="1"/>
  <c r="W43" i="1"/>
  <c r="W113" i="1"/>
  <c r="W82" i="1"/>
  <c r="V60" i="1"/>
  <c r="V58" i="1" s="1"/>
  <c r="W60" i="1"/>
  <c r="W55" i="1"/>
  <c r="W117" i="1"/>
  <c r="W44" i="1"/>
  <c r="W103" i="1"/>
  <c r="W114" i="1"/>
  <c r="V28" i="1"/>
  <c r="S111" i="1"/>
  <c r="T28" i="1"/>
  <c r="U28" i="1"/>
  <c r="O18" i="6"/>
  <c r="O17" i="6" s="1"/>
  <c r="R27" i="1"/>
  <c r="W27" i="1" s="1"/>
  <c r="S28" i="1"/>
  <c r="R28" i="1"/>
  <c r="T111" i="1"/>
  <c r="U112" i="1"/>
  <c r="U62" i="1"/>
  <c r="U40" i="1"/>
  <c r="U21" i="1" s="1"/>
  <c r="U50" i="1"/>
  <c r="U39" i="1"/>
  <c r="U20" i="1" s="1"/>
  <c r="N26" i="6"/>
  <c r="N35" i="6"/>
  <c r="W28" i="1" l="1"/>
  <c r="V40" i="1"/>
  <c r="U111" i="1"/>
  <c r="V112" i="1"/>
  <c r="V111" i="1" s="1"/>
  <c r="N18" i="6"/>
  <c r="N17" i="6" s="1"/>
  <c r="V21" i="1" l="1"/>
  <c r="V37" i="1"/>
  <c r="M53" i="6"/>
  <c r="M52" i="6"/>
  <c r="M51" i="6"/>
  <c r="M50" i="6"/>
  <c r="M49" i="6"/>
  <c r="M48" i="6"/>
  <c r="M35" i="6"/>
  <c r="M26" i="6"/>
  <c r="M20" i="6"/>
  <c r="L53" i="6"/>
  <c r="L44" i="6"/>
  <c r="L35" i="6"/>
  <c r="L26" i="6"/>
  <c r="L21" i="6"/>
  <c r="L20" i="6"/>
  <c r="K53" i="6"/>
  <c r="K44" i="6"/>
  <c r="K35" i="6"/>
  <c r="K26" i="6"/>
  <c r="K21" i="6"/>
  <c r="K20" i="6"/>
  <c r="K19" i="6"/>
  <c r="R42" i="1"/>
  <c r="R39" i="1"/>
  <c r="R20" i="1" s="1"/>
  <c r="T106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0" i="1"/>
  <c r="T79" i="1"/>
  <c r="T78" i="1"/>
  <c r="T53" i="1"/>
  <c r="T50" i="1"/>
  <c r="T42" i="1"/>
  <c r="T23" i="1" s="1"/>
  <c r="T41" i="1"/>
  <c r="T22" i="1" s="1"/>
  <c r="T40" i="1"/>
  <c r="T21" i="1" s="1"/>
  <c r="T39" i="1"/>
  <c r="T20" i="1" s="1"/>
  <c r="T35" i="1"/>
  <c r="T34" i="1"/>
  <c r="S50" i="1"/>
  <c r="S42" i="1"/>
  <c r="S23" i="1" s="1"/>
  <c r="S41" i="1"/>
  <c r="S22" i="1" s="1"/>
  <c r="S40" i="1"/>
  <c r="S21" i="1" s="1"/>
  <c r="S20" i="1"/>
  <c r="S31" i="1"/>
  <c r="S30" i="1" s="1"/>
  <c r="R112" i="1"/>
  <c r="R111" i="1" s="1"/>
  <c r="R69" i="1"/>
  <c r="R41" i="1"/>
  <c r="R22" i="1" s="1"/>
  <c r="R40" i="1"/>
  <c r="R21" i="1" s="1"/>
  <c r="R38" i="1"/>
  <c r="R31" i="1"/>
  <c r="W42" i="1" l="1"/>
  <c r="L18" i="6"/>
  <c r="L17" i="6" s="1"/>
  <c r="R30" i="1"/>
  <c r="R19" i="1"/>
  <c r="R23" i="1"/>
  <c r="W23" i="1" s="1"/>
  <c r="M21" i="6"/>
  <c r="M18" i="6"/>
  <c r="M17" i="6" s="1"/>
  <c r="T70" i="1"/>
  <c r="T69" i="1" s="1"/>
  <c r="T31" i="1"/>
  <c r="T30" i="1" s="1"/>
  <c r="R50" i="1"/>
  <c r="S37" i="1"/>
  <c r="U34" i="1"/>
  <c r="V34" i="1" s="1"/>
  <c r="U78" i="1"/>
  <c r="W78" i="1" s="1"/>
  <c r="U80" i="1"/>
  <c r="W80" i="1" s="1"/>
  <c r="U90" i="1"/>
  <c r="W90" i="1" s="1"/>
  <c r="U92" i="1"/>
  <c r="W92" i="1" s="1"/>
  <c r="U94" i="1"/>
  <c r="W94" i="1" s="1"/>
  <c r="U96" i="1"/>
  <c r="W96" i="1" s="1"/>
  <c r="U98" i="1"/>
  <c r="W98" i="1" s="1"/>
  <c r="U100" i="1"/>
  <c r="W100" i="1" s="1"/>
  <c r="U102" i="1"/>
  <c r="W102" i="1" s="1"/>
  <c r="U35" i="1"/>
  <c r="V35" i="1" s="1"/>
  <c r="U53" i="1"/>
  <c r="V53" i="1" s="1"/>
  <c r="U79" i="1"/>
  <c r="W79" i="1" s="1"/>
  <c r="U89" i="1"/>
  <c r="W89" i="1" s="1"/>
  <c r="U91" i="1"/>
  <c r="W91" i="1" s="1"/>
  <c r="U93" i="1"/>
  <c r="W93" i="1" s="1"/>
  <c r="U95" i="1"/>
  <c r="W95" i="1" s="1"/>
  <c r="U97" i="1"/>
  <c r="W97" i="1" s="1"/>
  <c r="U99" i="1"/>
  <c r="W99" i="1" s="1"/>
  <c r="U101" i="1"/>
  <c r="W101" i="1" s="1"/>
  <c r="U106" i="1"/>
  <c r="V106" i="1" s="1"/>
  <c r="T37" i="1"/>
  <c r="N49" i="6"/>
  <c r="O49" i="6" s="1"/>
  <c r="N51" i="6"/>
  <c r="O51" i="6" s="1"/>
  <c r="N48" i="6"/>
  <c r="M44" i="6"/>
  <c r="N50" i="6"/>
  <c r="O50" i="6" s="1"/>
  <c r="N52" i="6"/>
  <c r="O52" i="6" s="1"/>
  <c r="K18" i="6"/>
  <c r="K17" i="6" s="1"/>
  <c r="J29" i="6"/>
  <c r="J37" i="6"/>
  <c r="W35" i="1" l="1"/>
  <c r="W34" i="1"/>
  <c r="W53" i="1"/>
  <c r="W106" i="1"/>
  <c r="N21" i="6"/>
  <c r="O48" i="6"/>
  <c r="O21" i="6" s="1"/>
  <c r="O44" i="6"/>
  <c r="V31" i="1"/>
  <c r="R18" i="1"/>
  <c r="U70" i="1"/>
  <c r="T58" i="1"/>
  <c r="R58" i="1"/>
  <c r="S58" i="1"/>
  <c r="T19" i="1"/>
  <c r="T18" i="1" s="1"/>
  <c r="S19" i="1"/>
  <c r="S18" i="1" s="1"/>
  <c r="U37" i="1"/>
  <c r="U31" i="1"/>
  <c r="N44" i="6"/>
  <c r="U69" i="1" l="1"/>
  <c r="V70" i="1"/>
  <c r="V69" i="1" s="1"/>
  <c r="V30" i="1"/>
  <c r="R37" i="1"/>
  <c r="U58" i="1"/>
  <c r="U30" i="1"/>
  <c r="U19" i="1"/>
  <c r="U18" i="1" s="1"/>
  <c r="V19" i="1" l="1"/>
  <c r="V18" i="1" s="1"/>
  <c r="F53" i="6"/>
  <c r="G53" i="6"/>
  <c r="H53" i="6"/>
  <c r="I53" i="6"/>
  <c r="J53" i="6"/>
  <c r="E53" i="6"/>
  <c r="J44" i="6"/>
  <c r="I44" i="6"/>
  <c r="H44" i="6"/>
  <c r="G44" i="6"/>
  <c r="F44" i="6"/>
  <c r="E44" i="6"/>
  <c r="F35" i="6"/>
  <c r="G35" i="6"/>
  <c r="H35" i="6"/>
  <c r="I35" i="6"/>
  <c r="J35" i="6"/>
  <c r="E35" i="6"/>
  <c r="F26" i="6"/>
  <c r="G26" i="6"/>
  <c r="H26" i="6"/>
  <c r="I26" i="6"/>
  <c r="J26" i="6"/>
  <c r="E26" i="6"/>
  <c r="H17" i="6"/>
  <c r="G17" i="6"/>
  <c r="F17" i="6"/>
  <c r="E17" i="6"/>
  <c r="Q70" i="1" l="1"/>
  <c r="W70" i="1" s="1"/>
  <c r="I19" i="6" l="1"/>
  <c r="J19" i="6"/>
  <c r="I20" i="6"/>
  <c r="J20" i="6"/>
  <c r="I21" i="6"/>
  <c r="J21" i="6"/>
  <c r="I18" i="6" l="1"/>
  <c r="J18" i="6"/>
  <c r="I17" i="6" l="1"/>
  <c r="J17" i="6"/>
  <c r="Q39" i="1" l="1"/>
  <c r="Q58" i="1"/>
  <c r="Q62" i="1"/>
  <c r="P31" i="1"/>
  <c r="Q31" i="1"/>
  <c r="P38" i="1"/>
  <c r="P39" i="1"/>
  <c r="P40" i="1"/>
  <c r="Q40" i="1"/>
  <c r="P41" i="1"/>
  <c r="Q41" i="1"/>
  <c r="P50" i="1"/>
  <c r="L58" i="1"/>
  <c r="M58" i="1"/>
  <c r="N58" i="1"/>
  <c r="O58" i="1"/>
  <c r="P58" i="1"/>
  <c r="P62" i="1"/>
  <c r="P69" i="1"/>
  <c r="P112" i="1"/>
  <c r="W40" i="1" l="1"/>
  <c r="W39" i="1"/>
  <c r="W31" i="1"/>
  <c r="W62" i="1"/>
  <c r="W58" i="1"/>
  <c r="W69" i="1"/>
  <c r="W41" i="1"/>
  <c r="P21" i="1"/>
  <c r="P20" i="1"/>
  <c r="P22" i="1"/>
  <c r="P111" i="1"/>
  <c r="Q20" i="1"/>
  <c r="Q22" i="1"/>
  <c r="Q21" i="1"/>
  <c r="P30" i="1"/>
  <c r="W30" i="1" s="1"/>
  <c r="P19" i="1"/>
  <c r="Q50" i="1"/>
  <c r="W50" i="1" s="1"/>
  <c r="Q69" i="1"/>
  <c r="Q112" i="1"/>
  <c r="Q111" i="1" s="1"/>
  <c r="P37" i="1"/>
  <c r="Q38" i="1"/>
  <c r="Q37" i="1" s="1"/>
  <c r="Q30" i="1"/>
  <c r="W20" i="1" l="1"/>
  <c r="W21" i="1"/>
  <c r="W112" i="1"/>
  <c r="W37" i="1"/>
  <c r="W111" i="1"/>
  <c r="W22" i="1"/>
  <c r="W38" i="1"/>
  <c r="P18" i="1"/>
  <c r="Q19" i="1"/>
  <c r="Q18" i="1" s="1"/>
  <c r="W19" i="1" l="1"/>
</calcChain>
</file>

<file path=xl/sharedStrings.xml><?xml version="1.0" encoding="utf-8"?>
<sst xmlns="http://schemas.openxmlformats.org/spreadsheetml/2006/main" count="1611" uniqueCount="537">
  <si>
    <t>(указать наименование государственной программы)</t>
  </si>
  <si>
    <t xml:space="preserve">Ответственный исполнитель </t>
  </si>
  <si>
    <t>(указать наименование исполнительного органа государственной власти  Удмуртской Республики)</t>
  </si>
  <si>
    <t>Код аналитической программной классификации</t>
  </si>
  <si>
    <t>Наименование государственной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</si>
  <si>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</si>
  <si>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</si>
  <si>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Расходы бюджета Удмуртской Республики, тыс. рублей</t>
  </si>
  <si>
    <t>ГП</t>
  </si>
  <si>
    <t>Пп</t>
  </si>
  <si>
    <t>ОМ</t>
  </si>
  <si>
    <t>М</t>
  </si>
  <si>
    <t>Код главы</t>
  </si>
  <si>
    <t>Рз</t>
  </si>
  <si>
    <t>Пр</t>
  </si>
  <si>
    <t>ЦС</t>
  </si>
  <si>
    <t>ВР</t>
  </si>
  <si>
    <t>2015 г.</t>
  </si>
  <si>
    <t>2016 г.</t>
  </si>
  <si>
    <t>2017 г.</t>
  </si>
  <si>
    <t>2018 г.</t>
  </si>
  <si>
    <t>2019 г.</t>
  </si>
  <si>
    <t>2020 г.</t>
  </si>
  <si>
    <t>2021 г.</t>
  </si>
  <si>
    <t>2022 г.</t>
  </si>
  <si>
    <t>2023 г.</t>
  </si>
  <si>
    <t>2024 г.</t>
  </si>
  <si>
    <t>30</t>
  </si>
  <si>
    <t>Социальная поддержка граждан</t>
  </si>
  <si>
    <t>всего</t>
  </si>
  <si>
    <t>Минсоцполитики УР</t>
  </si>
  <si>
    <t>Министерство здравоохранения Удмуртской Республики</t>
  </si>
  <si>
    <t xml:space="preserve">Министерство строительства, жилищно-коммунального хозяйства и энергетики Удмуртской Республики
</t>
  </si>
  <si>
    <t>Агентство печати и массовых коммуникаций Удмуртской Республики</t>
  </si>
  <si>
    <t>Министерство образования и науки Удмуртской Республики</t>
  </si>
  <si>
    <t xml:space="preserve">Министерство по физической культуре, спорту и молодежной политике Удмуртской Республики
</t>
  </si>
  <si>
    <t>Министерство культуры и туризма Удмуртской Республики</t>
  </si>
  <si>
    <t>Министерство труда и миграционной политики Удмуртской Республики</t>
  </si>
  <si>
    <t>1</t>
  </si>
  <si>
    <t xml:space="preserve">Развитие мер социальной поддержки отдельных категорий граждан </t>
  </si>
  <si>
    <t>01</t>
  </si>
  <si>
    <t>Предоставление мер социальной поддержки, оказание государственной социальной помощи, выплата социальных пособий и компенсаций отдельным категориям граждан</t>
  </si>
  <si>
    <t>02,                   03,                    06</t>
  </si>
  <si>
    <t>3010100000</t>
  </si>
  <si>
    <t>310,
320,
240,
340</t>
  </si>
  <si>
    <t>03</t>
  </si>
  <si>
    <t xml:space="preserve">Обеспечение техническими средствами реабилитации отдельных категорий граждан в части полномочий Удмуртской Республики </t>
  </si>
  <si>
    <t>3010300000</t>
  </si>
  <si>
    <t>04</t>
  </si>
  <si>
    <t xml:space="preserve">Обеспечение техническими средствами реабилитации, протезами (кроме зубных протезов), протезно- ортопедическими изделиями инвалидов и отдельных категорий граждан из числа ветеранов                                                                                                                                                                                </t>
  </si>
  <si>
    <t>3010400000</t>
  </si>
  <si>
    <t>05</t>
  </si>
  <si>
    <t>Обеспечение отдельных категорий граждан путевками на санаторно-курортное лечение и бесплатным проездом на междугородном транспорте к месту лечения и обратно</t>
  </si>
  <si>
    <t>3010500000</t>
  </si>
  <si>
    <t>06</t>
  </si>
  <si>
    <t xml:space="preserve">Субсидии социально ориентированным некоммерческим организациям и иным некоммерческим организациям
</t>
  </si>
  <si>
    <t>3010600000</t>
  </si>
  <si>
    <t>2</t>
  </si>
  <si>
    <t xml:space="preserve"> Реализация демографической и семейной политики, совершенствование социальной поддержки семей с детьми</t>
  </si>
  <si>
    <t xml:space="preserve">Предоставление государственной социальной помощи  </t>
  </si>
  <si>
    <t>3020100000</t>
  </si>
  <si>
    <t>320,
310,
240</t>
  </si>
  <si>
    <t>02</t>
  </si>
  <si>
    <t>Денежное вознаграждение награжденным знаком отличия «Материнская слава» и «Родительская слава»</t>
  </si>
  <si>
    <t>10</t>
  </si>
  <si>
    <t>3020200000</t>
  </si>
  <si>
    <t>310</t>
  </si>
  <si>
    <t>Обеспечение текущей деятельности автономного учреждения Удмуртской Республики «Загородный оздоровительный комплекс «Лесная сказка»</t>
  </si>
  <si>
    <t>3020300000</t>
  </si>
  <si>
    <t>621</t>
  </si>
  <si>
    <t xml:space="preserve">Осуществление мер по профилактике безнадзорности и правонарушений несовершеннолетних                                  </t>
  </si>
  <si>
    <t>3020400000</t>
  </si>
  <si>
    <t>Выполнение мероприятий по укреплению и развитию института семьи</t>
  </si>
  <si>
    <t>3020600000, 
3020505</t>
  </si>
  <si>
    <t>530,
240,
320,                  612</t>
  </si>
  <si>
    <t>09</t>
  </si>
  <si>
    <t>3020605050,
3020505</t>
  </si>
  <si>
    <t>320,               240</t>
  </si>
  <si>
    <t>12</t>
  </si>
  <si>
    <t>3020605050,
3020506</t>
  </si>
  <si>
    <t>07</t>
  </si>
  <si>
    <t>Система мер  социальной поддержки детей-сирот и детей, оставшихся без попечения родителей</t>
  </si>
  <si>
    <t>3020700000</t>
  </si>
  <si>
    <t>Дополнительные гарантии детям-сиротам и детям, оставшимся без попечения родителей</t>
  </si>
  <si>
    <t>Всего</t>
  </si>
  <si>
    <t>07                     10</t>
  </si>
  <si>
    <t>02                             04</t>
  </si>
  <si>
    <t>3020900000</t>
  </si>
  <si>
    <t>Р1</t>
  </si>
  <si>
    <t>Федеральный проект «Финансовая поддержка семей при рождении детей»</t>
  </si>
  <si>
    <t>302Р100000</t>
  </si>
  <si>
    <t>313,               240,                 530</t>
  </si>
  <si>
    <t>240,                622</t>
  </si>
  <si>
    <t>Р3</t>
  </si>
  <si>
    <t>Федеральный проект «Старшее поколение»</t>
  </si>
  <si>
    <t>302Р300000</t>
  </si>
  <si>
    <t xml:space="preserve">Модернизация и развитие социального обслуживания населения </t>
  </si>
  <si>
    <t xml:space="preserve">Министерство здравоохранения Удмуртской Республики
</t>
  </si>
  <si>
    <t>3</t>
  </si>
  <si>
    <t>Обеспечение текущей деятельности домов -интернатов для престарелых и инвалидов, психоневрологических интернатов, детских домов-интернатов для умственно отсталых детей</t>
  </si>
  <si>
    <t>3030100000</t>
  </si>
  <si>
    <t xml:space="preserve">Обеспечение текущей деятельности бюджетного профессионального образовательного учреждения «Сарапульский колледж для инвалидов»
</t>
  </si>
  <si>
    <t>3030200000</t>
  </si>
  <si>
    <t xml:space="preserve">Обеспечение текущей деятельности  социально-реабилитиционных центров, реабилитационных центров для детей и подростков с ограниченными возможностями, комплексных центров социального обслуживания населения, центров психолого-педагогической помощи населению </t>
  </si>
  <si>
    <t>3030300000</t>
  </si>
  <si>
    <t>Меры социальной поддержки работникам государственных учреждений Удмуртской Республики</t>
  </si>
  <si>
    <t>3030500000</t>
  </si>
  <si>
    <t>Укрепление материально - технической базы Минсоцполитики УР, его территориальных органов и подведомственных ему организаций</t>
  </si>
  <si>
    <t>02,                 06</t>
  </si>
  <si>
    <t>3030600000</t>
  </si>
  <si>
    <t>612,
240
465</t>
  </si>
  <si>
    <t xml:space="preserve">Мероприятия, направленные на улучшение положения и качества жизни пожилых людей </t>
  </si>
  <si>
    <t>3030700000</t>
  </si>
  <si>
    <t>08</t>
  </si>
  <si>
    <t>Адаптация объектов социальной инфраструктуры с целью доступности для инвалидов</t>
  </si>
  <si>
    <t>3030805170
3030517</t>
  </si>
  <si>
    <t>240,
612</t>
  </si>
  <si>
    <t>3030850270
3035027</t>
  </si>
  <si>
    <t>612,
622</t>
  </si>
  <si>
    <t xml:space="preserve">Министерство культуры и туризма Удмуртской Республики
</t>
  </si>
  <si>
    <t xml:space="preserve">3030850270
</t>
  </si>
  <si>
    <t xml:space="preserve">Мероприятия, направленные на обеспечение пожарной безопасности Минсоцполитики УР и подведомственных ему организаций
</t>
  </si>
  <si>
    <t>3030900000</t>
  </si>
  <si>
    <t>240,
622</t>
  </si>
  <si>
    <t xml:space="preserve">Реализация социальных программ Удмуртской Республики 
</t>
  </si>
  <si>
    <t xml:space="preserve">3031000000,
3035209
</t>
  </si>
  <si>
    <t>11</t>
  </si>
  <si>
    <t xml:space="preserve">Развитие системы социального обслуживания граждан с применением механизмов государственно - частного партнерства </t>
  </si>
  <si>
    <t>3031100000</t>
  </si>
  <si>
    <t>Обеспечение текущей деятельности учреждений социального обслуживания</t>
  </si>
  <si>
    <t>3031200000</t>
  </si>
  <si>
    <t>03,                  06</t>
  </si>
  <si>
    <t>4</t>
  </si>
  <si>
    <t>Создание условий для реализации государственной программы</t>
  </si>
  <si>
    <t>3040100000</t>
  </si>
  <si>
    <t xml:space="preserve">120,
240
</t>
  </si>
  <si>
    <t>3040200000</t>
  </si>
  <si>
    <t>120,
240,
850</t>
  </si>
  <si>
    <t xml:space="preserve">Обеспечение текущей деятельности организаций в сфере социальной защиты населения
</t>
  </si>
  <si>
    <t>3040300000</t>
  </si>
  <si>
    <t>Уплата налога на имущество организаций и земельного налога</t>
  </si>
  <si>
    <t>3040400000</t>
  </si>
  <si>
    <t>612,
622,
850</t>
  </si>
  <si>
    <t xml:space="preserve">Обеспечение государственных полномочий, переданных органам местного самоуправления, в части  организации и осуществления деятельности по социальной поддержке отдельных категорий граждан </t>
  </si>
  <si>
    <t>3040500000</t>
  </si>
  <si>
    <t>Приложение 2</t>
  </si>
  <si>
    <t>Наименование государственной программы</t>
  </si>
  <si>
    <t>Ответственный исполнитель</t>
  </si>
  <si>
    <t>____________________________________________________________________________</t>
  </si>
  <si>
    <t>Наименование государственной программы, подпрограммы</t>
  </si>
  <si>
    <t>Источник финансирования</t>
  </si>
  <si>
    <t>Оценка расходов, тыс. рублей</t>
  </si>
  <si>
    <t>Показатель применения меры</t>
  </si>
  <si>
    <t xml:space="preserve">«Социальная поддержка граждан» </t>
  </si>
  <si>
    <t>Бюджет Удмуртской Республики, в том числе:</t>
  </si>
  <si>
    <t>субсидии из федерального бюджета</t>
  </si>
  <si>
    <t>субвенции из федерального бюджета</t>
  </si>
  <si>
    <t>иные межбюджетные трансферты из федерального бюджета</t>
  </si>
  <si>
    <t>Субсидии и субвенции из федерального бюджета, планируемые к получению</t>
  </si>
  <si>
    <t>Территориальный фонд обязательного медицинского страхования Удмуртской Республики</t>
  </si>
  <si>
    <t>Бюджеты муниципальных образований в Удмуртской Республике</t>
  </si>
  <si>
    <t>Иные источники</t>
  </si>
  <si>
    <t xml:space="preserve">«Развитие мер социальной поддержки отдельных категорий граждан» </t>
  </si>
  <si>
    <t xml:space="preserve">«Реализация демографической и семейной политики, совершенствование социальной поддержки семей с детьми» </t>
  </si>
  <si>
    <t>«Модернизация и развитие социального обслуживания населения»</t>
  </si>
  <si>
    <t xml:space="preserve">«Создание условий для реализации государственной программы» </t>
  </si>
  <si>
    <t>Бюджет Удмуртской Республики</t>
  </si>
  <si>
    <t>03,                                      04,             06</t>
  </si>
  <si>
    <t>_____________».</t>
  </si>
  <si>
    <t xml:space="preserve">                                            </t>
  </si>
  <si>
    <t xml:space="preserve"> «Социальная  поддержка граждан» </t>
  </si>
  <si>
    <t xml:space="preserve">       «Социальная  поддержка граждан»</t>
  </si>
  <si>
    <t xml:space="preserve">                                                                                                               Минсоцполитики УР</t>
  </si>
  <si>
    <t>«Приложение 4</t>
  </si>
  <si>
    <t xml:space="preserve">к государственной программе
Удмуртской Республики «Социальная поддержка граждан» </t>
  </si>
  <si>
    <t xml:space="preserve">«Социальная  поддержка граждан» </t>
  </si>
  <si>
    <t>Наименование государственной услуги (работы)</t>
  </si>
  <si>
    <t>Наименование показателя, характеризующего объем государственной услуги (работы)</t>
  </si>
  <si>
    <t xml:space="preserve">Значение показателя объема государственной услуги
</t>
  </si>
  <si>
    <t xml:space="preserve">Расходы бюджета Удмуртской Республики на оказание государственной (работы) услуги (выполнение работы), тыс. рублей
</t>
  </si>
  <si>
    <t>Наименование меры                                        государственного регулирования</t>
  </si>
  <si>
    <t xml:space="preserve">Количество мероприятий </t>
  </si>
  <si>
    <t>Единица</t>
  </si>
  <si>
    <t>Организация деятельности специализированных  (профильных) лагерей</t>
  </si>
  <si>
    <t>Организация и осуществление транспортного обслуживания должностных лиц, государственных органов и государственных учреждений</t>
  </si>
  <si>
    <t>Машино-часы работы автомобилей</t>
  </si>
  <si>
    <t>Административное обеспечение детельности организации</t>
  </si>
  <si>
    <t>Количество разработанных документов</t>
  </si>
  <si>
    <t>Содержание (эксплуатация имущества, находящегося в государственной (муниципальной)  собственности</t>
  </si>
  <si>
    <t>Эсплуатируемая площадь,всего</t>
  </si>
  <si>
    <t>Тысяча квадратных метров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</si>
  <si>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(дома -интернаты для престарелых и инвалидов, психоневрологические интернаты, детские дома-интернаты для умственно отсталых детей)</t>
  </si>
  <si>
    <t xml:space="preserve">Численность граждан, получивщих социальные услуги </t>
  </si>
  <si>
    <t>Человек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</si>
  <si>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</si>
  <si>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Человеко-час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</si>
  <si>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</si>
  <si>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Численность обучающихся</t>
  </si>
  <si>
    <t>Реализация основных профессиональных образовательных программ среднего профессионального  образования – программ подготовки специалистов среднего звена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</si>
  <si>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</si>
  <si>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</si>
  <si>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>Оказание консультативной, психологической, педагогической, юридической, социальной и иной помощи лицам, усыновившим (удочерившим) или принявшим под опеку (попечительство) ребенка</t>
  </si>
  <si>
    <t>Численность семей, получивших социальные услуги</t>
  </si>
  <si>
    <t>Предоставление срочных социальных услуг</t>
  </si>
  <si>
    <t>Численность граждан, получивших социальные услуги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</si>
  <si>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(социально-реабилитиционные центры, реабилитационные центры для детей и подростков с ограниченными возможностями, комплексные центры социального обслуживания населения)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</si>
  <si>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услугх,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срочных социальных услуг</t>
  </si>
  <si>
    <t>Предоставление социального обслуживания в форме на дому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жизнедеятельност, в том числе детей-инвалидов, срочных социальных услуг</t>
  </si>
  <si>
    <t xml:space="preserve">Организация отдыха детей и молодежи </t>
  </si>
  <si>
    <t>Количество человек</t>
  </si>
  <si>
    <t>Среднегодовой контингент учащихся</t>
  </si>
  <si>
    <t>Административное обеспечение деятельности организации (Сбор и обработка статистической информации; Социальная защита населения )</t>
  </si>
  <si>
    <t xml:space="preserve">Количество отчетов, составленных по результатам работы </t>
  </si>
  <si>
    <t>штук</t>
  </si>
  <si>
    <t>Административное обеспечение деятельности организации (Информационно-аналитическое обеспечение; Социальная защита населения; )</t>
  </si>
  <si>
    <t>Административное обеспечение деятельности организации (Проведение мониторинга; Социальная защита населения; )</t>
  </si>
  <si>
    <t>Административное обеспечение деятельности организации (Проведение анализа; Социальная защита населения; )</t>
  </si>
  <si>
    <t>Оздоровление и отдых детей</t>
  </si>
  <si>
    <t>Количество детей, обеспеченных оздоровлением и отдыхом, из них: находящихся в трудной жизненной ситуации</t>
  </si>
  <si>
    <t>человек</t>
  </si>
  <si>
    <t>Социальное обслуживание в социально-реабилитационных центрах для несовершеннолетних</t>
  </si>
  <si>
    <t>Среднемесячное количество обслуживаемых всеми отделениями учреждения</t>
  </si>
  <si>
    <t>Социальное обслуживание в реабилитационных центрах для детей и подростков с ограниченными возможностями</t>
  </si>
  <si>
    <t>Количество обслуженных в реабилитационном центре для детей и подростков с ограниченными возможностями</t>
  </si>
  <si>
    <t>Стационарное социальное обслуживание в домах-интернатах для престарелых и инвалидов</t>
  </si>
  <si>
    <t>Количество обслуженных граждан пожилого возраста и инвалидов</t>
  </si>
  <si>
    <t>Стационарное социальное обслуживание в психоневрологических интернатах</t>
  </si>
  <si>
    <t>Стационарное социальное обслуживание в детских домах-интернатах для умственно отсталых детей</t>
  </si>
  <si>
    <t>Количество обслуженных детей-инвалидов и инвалидов</t>
  </si>
  <si>
    <t>Реализация основных профессиональных образовательных программ среднего профессионального образования-программ подготовки квалифицированных рабочих, служащих</t>
  </si>
  <si>
    <t>Количество обучающихся по основным профессиональным образовательным программам среднего профессионального образования - программам подготовки</t>
  </si>
  <si>
    <t>Количество обучающихся по основным профессиональным образовательным программам СПО - программам подготовки специалистов среднего звена</t>
  </si>
  <si>
    <t>Количество обучающихся по основным программа профессионального обучения - программам профессиональной подготовки по профессиям рабочих, должностям служащих</t>
  </si>
  <si>
    <t>Социальное обслуживание в социально-реабилитационных центрах для граждан пожилого возраста и инвалидов</t>
  </si>
  <si>
    <t>Социальное обслуживание в центрах социальной помощи семье и детям</t>
  </si>
  <si>
    <t xml:space="preserve">Количество граждан, обслуженных всеми отделениями центра социальной помощи семье и детям </t>
  </si>
  <si>
    <t>Социальное обслуживание в комплексных центрах социального обслуживания населения</t>
  </si>
  <si>
    <t>Ежемесячное плановое количество обслуженных граждан всеми структурными подразделениями</t>
  </si>
  <si>
    <t>Социальная помощь населению</t>
  </si>
  <si>
    <t>План по количеству обслуженных граждан всеми структурными подразделениями</t>
  </si>
  <si>
    <t>Социальное обслуживание в социальных гостиницах</t>
  </si>
  <si>
    <t>единица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</si>
  <si>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</si>
  <si>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Количество выездов</t>
  </si>
  <si>
    <t>___________________________».</t>
  </si>
  <si>
    <t>Приложение 3</t>
  </si>
  <si>
    <t>«Приложение 3</t>
  </si>
  <si>
    <t>№ п/п</t>
  </si>
  <si>
    <t>Наименование меры государственного регулирования</t>
  </si>
  <si>
    <t>Краткое обоснование необходимости применения меры для достижения целей государственной цели</t>
  </si>
  <si>
    <t>Подпрограмма 1 «Развитие мер социальной поддержки отдельных категорий граждан»</t>
  </si>
  <si>
    <t>Обеспечение мер социальной поддержки ветеранов труда (ежемесячная денежная выплата)</t>
  </si>
  <si>
    <t>Расходные обязательства Удмуртской Республики</t>
  </si>
  <si>
    <t>Мера социальной поддержки граждан</t>
  </si>
  <si>
    <t>Обеспечение мер социальной поддержки тружеников тыла</t>
  </si>
  <si>
    <t>Обеспечение мер социальной поддержки реабилитированных лиц и лиц, признанных пострадавшими от политических репрессий (ежемесячная денежная компенсация расходов на оплату жилого помещения и коммунальных услуг)</t>
  </si>
  <si>
    <t>Обеспечение мер социальной поддержки ветеранов труда (ежемесячная денежная компенсация расходов на оплату жилого помещения и коммунальных услуг)</t>
  </si>
  <si>
    <t>Обеспечение мер социальной поддержки реабилитированных лиц и лиц, признанных пострадавшими от политических репрессий (ежемесячная денежная выплата)</t>
  </si>
  <si>
    <t>Оплата жилищно-коммунальных услуг отдельным категориям граждан</t>
  </si>
  <si>
    <t>Федеральный бюджет</t>
  </si>
  <si>
    <t>Обеспечение мер социальной поддержки для лиц, награжденных знаком «Почетный донор СССР», «Почетный донор России»</t>
  </si>
  <si>
    <t>Выплата социального пособия на погребение и возмещение расходов по гарантированному перечню услуг по погребению за счет бюджетов субъектов Российской Федерации и местных бюджетов</t>
  </si>
  <si>
    <t>Предоставление государственной социальной помощи гражданам</t>
  </si>
  <si>
    <t>На реализацию Закона Удмуртской Республики от 14 июня 2007 года № 30-РЗ «О ежегодной денежной выплате инвалидам боевых действий, проходившим военную службу по призыву»</t>
  </si>
  <si>
    <t>Доплаты к пенсиям государственных гражданских служащих Удмуртской Республики</t>
  </si>
  <si>
    <t>Оказание материальной помощи малоимущим семьям, малоимущим одиноко проживающим гражданам, а также иным гражданам, находящимся в трудной жизненной ситуации</t>
  </si>
  <si>
    <t>Расходы на осуществление ежемесячной денежной компенсации отдельным категориям граждан оплаты взноса на капитальный ремонт общего имущества в многоквартирном доме</t>
  </si>
  <si>
    <t xml:space="preserve"> Осуществление ежемесячной денежной выплаты отдельным категориям граждан</t>
  </si>
  <si>
    <t xml:space="preserve">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</si>
  <si>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</si>
  <si>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</si>
  <si>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Осуществление ежемесячной денежной компенсации отдельным категориям граждан оплаты взноса на капитальный ремонт общего имущества в многоквартирном доме</t>
  </si>
  <si>
    <t>Федеральный бюджет,                                      Расходные обязательства Удмуртской Республики</t>
  </si>
  <si>
    <t>Оказание государственной социальной помощи на основании социального контракта отдельным категориям граждан</t>
  </si>
  <si>
    <t>Обеспечение техническими средствами реабилитации, включая изготовление и ремонт протезно-ортопедических изделий и оказание услуг по сурдопереводу</t>
  </si>
  <si>
    <t>Освобождение от уплаты по одному транспортному средству Героев Советского Союза, Героев РФ, Героев соцтруда, граждан, подвергшихся воздействию радиации</t>
  </si>
  <si>
    <t>Мера направлена на достижение цели подпрограммы «Развите мер социальной поддержки отдельных категорий граждане»: обеспечение предоставления гражданам мер социальной поддержки</t>
  </si>
  <si>
    <t>Освобождение от уплаты по одному транспортному средству ветеранов Великой Отечественной войны</t>
  </si>
  <si>
    <t>Преоставление пониженной  (50%) ставки по одному транспортному средству пенсионеров всех категорий, физических лиц, достигших возраста 55 лет для женщин и 60 лет для мужчин; физических лиц, соответствующие условиям, необходимым для назначения пенсии в соответствии с законодательством РФ, действовавшим на 31.12.2018</t>
  </si>
  <si>
    <t>Освобождение от уплаты по одному транспортному средству инвалидов боевых действий</t>
  </si>
  <si>
    <t>Предоставление пониженной (50%) ставки по одному транспортному средству ветеранов боевых действий</t>
  </si>
  <si>
    <t xml:space="preserve">Предоставление пониженной (50%) ставки одному из членов многодетной семьи
</t>
  </si>
  <si>
    <t>х</t>
  </si>
  <si>
    <t xml:space="preserve">Подпрограмма 2 «Реализация демографической и семейной политики, совершенствование социальной поддержки семей с детьми» </t>
  </si>
  <si>
    <t>Выплата компенсации расходов на приобретение одежды и обуви для школьников из малоимущих семей, а также семей оказавшихся в трудной жизненной ситуации</t>
  </si>
  <si>
    <t>Пособие на ребенка</t>
  </si>
  <si>
    <t>Пособие по беременности и родам безработным женщинам</t>
  </si>
  <si>
    <t>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</t>
  </si>
  <si>
    <t>Денежные компенсационные выплаты за питание детям-сиротам и детям, оставшимся без попечения родителей</t>
  </si>
  <si>
    <t>Оказание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</t>
  </si>
  <si>
    <t>Денежные компенсационные выплаты по обеспечению детей-сирот и детей, оставшихся без попечения родителей, в том числе выпускников, одеждой и обувью</t>
  </si>
  <si>
    <t>Выплаты единовременного денежного пособия выпускникам образовательных организаций из числа детей-сирот и детей, оставшихся без попечения родителей</t>
  </si>
  <si>
    <t>Оказание единовременной материальной помощи семьям, направляющим детей-инвалидов на продолжительное лечение или операцию за пределы Удмуртской Республики</t>
  </si>
  <si>
    <t>Расходы на осуществление ежемесячной денежной выплаты нуждающимся в поддержке семьям при рождении в семье после 31 декабря 2017 года третьего и последующих детей, сверх установленного уровня софинансирования (на обеспечение выплаты)</t>
  </si>
  <si>
    <t>Единовременное пособие беременной жене военнослужащего, проходящего военную службу по призыву, а также ежемесячное пособие на ребенка служащего, проходящего военную службу по призыву</t>
  </si>
  <si>
    <t xml:space="preserve">Федеральный бюджет                             </t>
  </si>
  <si>
    <t>Реализация мер по стабилизации демографической ситуации в Удмуртской Республике</t>
  </si>
  <si>
    <t>Денежные средства на личные расходы детям-сиротам и детям, оставшимся без попечения родителей</t>
  </si>
  <si>
    <t>Предоставление мер социальной поддержки многодетным семьям</t>
  </si>
  <si>
    <t>Ежемесячная денежная выплата нуждающимся в поддержке семьям при рождении в семье после 31 декабря 2012 года третьего и последующих детей</t>
  </si>
  <si>
    <t>Ежемесячная денежная выплата нуждающимся в поддержке семьям при рождении в семье после 31 декабря 2017 года третьего и последующих детей</t>
  </si>
  <si>
    <t>Расходы на осуществление ежемесячной выплаты в связи с рождением (усыновлением) первого ребенка</t>
  </si>
  <si>
    <t>Расходы на оказание содействия детям-сиротам и детям, оставшимся без попечения родителей, лицам из числа детей-сирот и детей, оставшихся без попечения родителей, в обучении на подготовительных курсах образовательных организаций высшего образования</t>
  </si>
  <si>
    <t>Выплата единовременного денежного пособия в Удмуртской Республике при усыновлении или удочерении</t>
  </si>
  <si>
    <t>Социальная поддержка детей-сирот и детей, оставшихся без попечения родителей, переданных в приемные семьи</t>
  </si>
  <si>
    <t>Выплата денежных средств на содержание детей, находящихся под опекой (попечительством)</t>
  </si>
  <si>
    <t>Расходы на выплату денежных средств на содержание усыновленных (удочеренных) детей</t>
  </si>
  <si>
    <t>Выплата единовременных пособий при всех формах устройства детей, лишенных родительского попечения, в семью</t>
  </si>
  <si>
    <t xml:space="preserve">Подпрограмма 3 «Модернизация и развитие социального обслуживания населения»  </t>
  </si>
  <si>
    <t>Денежная компенсация расходов по оплате жилых помещений и коммунальных услуг (отопление, освещение) работникам государственных учреждений Удмуртской Республики, проживающим и работающим в сельских населенных пунктах, рабочих поселках и поселках городского типа</t>
  </si>
  <si>
    <t>Привлечение кадрового потенциала в сельские населенные пункты, рабочие поселки и поселки городского типа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</si>
  <si>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</si>
  <si>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</si>
  <si>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</si>
  <si>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</si>
  <si>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</si>
  <si>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</si>
  <si>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</si>
  <si>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</si>
  <si>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</si>
  <si>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</si>
  <si>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</si>
  <si>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</si>
  <si>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</si>
  <si>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</si>
  <si>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</si>
  <si>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</si>
  <si>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</si>
  <si>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</si>
  <si>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</si>
  <si>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</si>
  <si>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</si>
  <si>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Единица измерения объема государст-венной услуги (работы)</t>
  </si>
  <si>
    <t>Организация государственными учреждениями государственных услуг, выполнение государственных работ, финансовое обеспечение деятельности государственных учреждений</t>
  </si>
  <si>
    <t xml:space="preserve">Количество человеко-часов </t>
  </si>
  <si>
    <t>Объем предоставленной льготы</t>
  </si>
  <si>
    <t>29</t>
  </si>
  <si>
    <t xml:space="preserve"> Расходы на осуществление ежемесячных выплат на детей в возрасте от трех до семи лет включительно</t>
  </si>
  <si>
    <t>Мероприятия по улучшению положения и качества жизни пожилых людей</t>
  </si>
  <si>
    <t>_______________».</t>
  </si>
  <si>
    <t xml:space="preserve">Министерство образования и науки Удмуртской Республики </t>
  </si>
  <si>
    <t>Единовременное пособие в случае гибели, смерти народного дружинника, причинения народному дружиннику телесного повреждения или иного вреда здоровью</t>
  </si>
  <si>
    <t xml:space="preserve">Финансовая оценка результата, тыс. руб.
</t>
  </si>
  <si>
    <t>».</t>
  </si>
  <si>
    <t>_______________</t>
  </si>
  <si>
    <t>_______________________________</t>
  </si>
  <si>
    <t>-</t>
  </si>
  <si>
    <t>ед.</t>
  </si>
  <si>
    <t>Количество проведенных конкурсов на право заключения соглашений государственно-частного партнерства и концессионных соглашений, в том числе заключенных соглашений государственно-частного партнерства и концессионных соглашений с участием Удмуртской Республики</t>
  </si>
  <si>
    <t>%</t>
  </si>
  <si>
    <t>не менее 90,0</t>
  </si>
  <si>
    <t>Уровень выполнения значений целевых показателей (индикаторов) государственной программы</t>
  </si>
  <si>
    <t>Удельный вес проведенных Минсоцполитики УР контрольных мероприятий (ревизий и проверок) использования ресурсного обеспечения государственной программы к числу запланированных</t>
  </si>
  <si>
    <r>
      <t xml:space="preserve">Подпрограмма 4  </t>
    </r>
    <r>
      <rPr>
        <sz val="12"/>
        <rFont val="Times New Roman"/>
        <family val="1"/>
        <charset val="204"/>
      </rPr>
      <t>«</t>
    </r>
    <r>
      <rPr>
        <b/>
        <sz val="12"/>
        <rFont val="Times New Roman"/>
        <family val="1"/>
        <charset val="204"/>
      </rPr>
      <t xml:space="preserve">Создание условий для реализации государственной программы» </t>
    </r>
  </si>
  <si>
    <t xml:space="preserve">Удельный вес организаций социального обслуживания, основанных на иных формах собственности, в общем количестве организаций социального обслуживания всех форм собственности </t>
  </si>
  <si>
    <t>Доля средств бюджета Удмуртской Республики, выделяемых негосударственным организациям, в том числе социально ориентированным некоммерческим организациям, на предоставление услуг, в общем объеме средств бюджета Удмуртской Республики, выделяемых на предоставление социального обслуживания и социального сопровождения</t>
  </si>
  <si>
    <t>тыс. человек</t>
  </si>
  <si>
    <t>Удельный вес зданий стационарных организаций  социального обслуживания граждан пожилого возраста, инвалидов (взрослых и детей), лиц без определенного места жительства и занятий, требующих реконструкции, зданий, находящихся в аварийном состоянии, ветхих зданий, от общего количества зданий стационарных организаций социального обслуживания граждан пожилого возраста, инвалидов (взрослых и детей), лиц без определенного места жительства и занятий</t>
  </si>
  <si>
    <t>Удельный вес детей-инвалидов, получивших социальные услуги в организациях социального обслуживания, в общей численности детей-инвалидов</t>
  </si>
  <si>
    <t>мест на 10 тыс. жителей</t>
  </si>
  <si>
    <t>Обеспеченность услугами стационарных организаций социального обслуживания</t>
  </si>
  <si>
    <t xml:space="preserve">Подпрограмма 3  «Модернизация и развитие социального обслуживания населения» </t>
  </si>
  <si>
    <t>условная единица</t>
  </si>
  <si>
    <t>Уровень госпитализации на геронтологические койки лиц старше 60 лет на 10 тыс. населения соответствующего возраста</t>
  </si>
  <si>
    <t>Доля лиц старше трудоспособного возраста, у которых выявлены заболевания и патологические состояния, находящихся под диспансерным наблюдением</t>
  </si>
  <si>
    <t xml:space="preserve">Охват граждан старше трудоспособного возраста профилактическими осмотрами, включая диспансеризацию </t>
  </si>
  <si>
    <t xml:space="preserve"> единиц</t>
  </si>
  <si>
    <t>Число семей с тремя и более детьми, которые в отчетном году получат ежемесячную денежную выплату в случае рождения третьего ребенка или последующих детей до достижения ребенком возраста 3 лет</t>
  </si>
  <si>
    <t>единиц</t>
  </si>
  <si>
    <t>Удельный вес детей, находящихся в социально опасном положении, в общей численности детского населения Удмуртской Республики</t>
  </si>
  <si>
    <t xml:space="preserve">Подпрограмма 2  «Реализация демографической и семейной политики, совершенствование социальной поддержки семей с детьми» </t>
  </si>
  <si>
    <t>Удельный вес отдельных категорий граждан, получивших меры социальной поддержки в части уплаты транспортного налога, от общего числа заявителей, имеющих право на их  получение</t>
  </si>
  <si>
    <t xml:space="preserve">Удельный вес граждан, получивших ежемесячную денежную компенсацию на оплату жилого помещения и коммунальных услуг (региональные  льготники)  в общей численности пенсионеров, проживающих на территории Удмуртской Республики </t>
  </si>
  <si>
    <t xml:space="preserve">Удельный вес граждан, получивших ежемесячную денежную компенсацию на оплату жилого помещения и коммунальных услуг (федеральные льготники)  в общей численности пенсионеров, проживающих на территории Удмуртской Республики </t>
  </si>
  <si>
    <t>Удельный вес малоимущих граждан, получающих меры социальной поддержки в соответствии с нормативными правовыми актами Российской Федерации и нормативными правовыми актами Удмуртской Республики, в общей численности малоимущих граждан в Удмуртской Республике, обратившихся за получением мер социальной поддержки</t>
  </si>
  <si>
    <t xml:space="preserve">Подпрограмма 1 «Развитие мер социальной поддержки отдельных категорий граждан» </t>
  </si>
  <si>
    <t xml:space="preserve"> Доля вторых и последующих рождений от общей численности рождений в Удмуртской Республике
</t>
  </si>
  <si>
    <t>0</t>
  </si>
  <si>
    <t>Соотношение средней заработной платы социальных работников государственных учреждений Удмуртской Республики и муниципальных учреждений в Удмуртской Республике со средней заработной платой в Удмуртской Республике</t>
  </si>
  <si>
    <t>Доля граждан, получивших социальные услуги в организациях социального обслуживания населения, в общем числе граждан, обратившихся за получением социальных услуг в организации социального обслуживания населения</t>
  </si>
  <si>
    <t xml:space="preserve">Государственная программа «Социальная поддержка граждан»  </t>
  </si>
  <si>
    <t>прогноз</t>
  </si>
  <si>
    <t>факт</t>
  </si>
  <si>
    <t>отчет</t>
  </si>
  <si>
    <t>2024 год</t>
  </si>
  <si>
    <t>2023 год</t>
  </si>
  <si>
    <t>2022 год</t>
  </si>
  <si>
    <t>2021 год</t>
  </si>
  <si>
    <t>2020 год</t>
  </si>
  <si>
    <t>2019 год</t>
  </si>
  <si>
    <t>2018 год</t>
  </si>
  <si>
    <t>2017 год</t>
  </si>
  <si>
    <t>2016 год</t>
  </si>
  <si>
    <t>2015 год</t>
  </si>
  <si>
    <t>2014 год</t>
  </si>
  <si>
    <t>2012 год</t>
  </si>
  <si>
    <t>2011 год</t>
  </si>
  <si>
    <t>Значения целевых показателей (индикаторов)</t>
  </si>
  <si>
    <t>Единица измерения</t>
  </si>
  <si>
    <t>Наименование целевого показателя (индикатора)</t>
  </si>
  <si>
    <t>«Приложение 1</t>
  </si>
  <si>
    <t>Приложение 1</t>
  </si>
  <si>
    <t xml:space="preserve">Доля малоимущих граждан, получивших государственную социальную помощь на основании социального контракта, в общей численности малоимущих граждан, получивших государственную социальную помощь </t>
  </si>
  <si>
    <t>Доля граждан, преодолевших трудную жизненную ситуацию, в общей численности получателей государственной социальной помощи на основании социального контракта</t>
  </si>
  <si>
    <t>Доставка лиц старше 65 лет, проживающих в сельской местности, в медицинские организации в соответствии с законодательством Удмуртcкой Республики</t>
  </si>
  <si>
    <t xml:space="preserve">Подготовка граждан, выразивших желание стать опекунами или попечителями совершеннолетних недееспособных или не полностью дееспособных граждан </t>
  </si>
  <si>
    <t xml:space="preserve"> Обеспечение мероприятий, направленных на охрану и укрепление здоровья </t>
  </si>
  <si>
    <t xml:space="preserve"> Предоставление во временное пользование реабилитационного оборудования  детям с ограниченными возможностями здоровья, в том числе детям-инвалидам, в возрасте от рождения до трех лет </t>
  </si>
  <si>
    <t xml:space="preserve">Количество реабилитационного оборудования, предоставленного для реабилитации </t>
  </si>
  <si>
    <t>Подготовка граждан, выразивших желание принять детей-сирот и детей, оставшихся без попечения родителей, на семейные формы устройства</t>
  </si>
  <si>
    <t>Организация и проведение мероприятий, направленных на развитие добровольческой (волонтёрской) деятельности в сфере социальной политики и труда</t>
  </si>
  <si>
    <t xml:space="preserve">Взаимосвязь с целевыми показателями (индикаторами) &lt;*&gt;
</t>
  </si>
  <si>
    <t xml:space="preserve">&lt;*&gt; включаются в таблицу только в случае реализации в рамках государственной программы мер государственного регулирования в виде налоговых льгот (пониженных ставок по налогам);
</t>
  </si>
  <si>
    <t>30.01.4</t>
  </si>
  <si>
    <t>На реализацию льгот гражданам, имеющим звание «Почетный гражданин Удмуртской Республики»</t>
  </si>
  <si>
    <t>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</t>
  </si>
  <si>
    <t>Единовременное денежное вознаграждение для награжденных знаком отличия «Родительская слава»</t>
  </si>
  <si>
    <t>На реализацию Закона Удмуртской Республики от 7 октября 2005 года № 52-РЗ «Об учреждении знака отличия  «Материнская слава»</t>
  </si>
  <si>
    <t>Расходы на обеспечение осуществления отдельных государственных полномочий, передаваемых в соответствии с Законом Удмуртской Республики от 14 марта 2013 года № 8-РЗ 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родителей», за исключением расходов на осуществление деятельности специалистов</t>
  </si>
  <si>
    <t xml:space="preserve">    Выплата пенсии по старости в соответствии с Законом Удмуртской Республики от 28 июня 2005 года № 28-РЗ «О пожарной безопасности в Удмуртской Республике» и Законом Удмуртской Республики от 27 июня 2006 года № 32-РЗ «Об аварийно-спасательных службах и формированиях в Удмуртской Республике и гарантиях спасателям»</t>
  </si>
  <si>
    <t xml:space="preserve">На реализацию Указа Главы Удмуртской Республики от 5 февраля 2020 года № 31 «О единовременной выплате супружеским парам, отмечающим 50-, 55-, 60-, 65-, 70- и 75-летие совместной жизни»
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</si>
  <si>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по укрупненной группе направлений подготовки и специальностей (профессий) «13.00.00 ЭЛЕКТРО- И ТЕПЛОЭНЕРГЕТИКА»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</si>
  <si>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по укрупненной группе направлений подготовки и специальностей (профессий) «11.00.00 ЭЛЕКТРОНИКА, РАДИОТЕХНИКА И СИСТЕМЫ СВЯЗИ»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</si>
  <si>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по укрупненной группе направлений подготовки и специальностей (профессий) «38.00.00 Экономика и управление»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</si>
  <si>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по укрупненной группе направлений подготовки и специальностей (профессий) «29.00.00 ТЕХНОЛОГИИ ЛЕГКОЙ ПРОМЫШЛЕННОСТИ»</t>
  </si>
  <si>
    <t xml:space="preserve">Доля граждан, охваченных государственной социальной помощью на основании социального контракта, в общей численности малоимущих граждан </t>
  </si>
  <si>
    <t xml:space="preserve">Доля граждан, охваченных государственной социальной помощью на основании социального контракта, среднедушевой доход которых (среднедушевой доход семьи которых) увеличился по окончании срока действия социального контракта в сравнении со среднедушевым доходом этих граждан (семьи) до заключения социального контракта, в общей численности граждан, охваченных государственной социальной помощью на основании социального контракта
</t>
  </si>
  <si>
    <t xml:space="preserve">Доля граждан, охваченных государственной социальной помощью на основании социального контракта, среднедушевой доход которых (среднедушевой доход семьи которых) превысил величину прожиточного минимума, установленную в субъекте Российской Федерации, по окончании срока действия социального контракта в общей численности граждан, охваченных государственной социальной помощью на основании социального контракта
</t>
  </si>
  <si>
    <t>Количество пожилых людей, принявших участие в республиканских, городских и районных мероприятиях, посвященных Дню Победы, Международному дню пожилых людей и иных мероприятиях &lt;*&gt;</t>
  </si>
  <si>
    <t>&lt;*&gt; 2015-2020 гг. - принявших участие в том числе и в мероприятиях, посвященных Международному дню инвалидов</t>
  </si>
  <si>
    <t>«Приложение 5</t>
  </si>
  <si>
    <t>Приложение 4</t>
  </si>
  <si>
    <t>«Приложение 6</t>
  </si>
  <si>
    <t>Приложение 5</t>
  </si>
  <si>
    <t xml:space="preserve">к государственной программе
Удмуртской Республики                    «Социальная поддержка граждан» </t>
  </si>
  <si>
    <t xml:space="preserve">о целевых показателях (индикаторах) государственной программы </t>
  </si>
  <si>
    <t>ПЕРЕЧЕНЬ И СВЕДЕНИЯ</t>
  </si>
  <si>
    <t>применения мер государственного регулирования в сфере реализации государственной программы</t>
  </si>
  <si>
    <t>ОЦЕНКА</t>
  </si>
  <si>
    <t>сводных показателей государственных заданий на оказание государственных услуг, выполнение государственных работ государственными учреждениями Удмуртской Республики по государственной программе</t>
  </si>
  <si>
    <t xml:space="preserve">ПРОГНОЗ 
</t>
  </si>
  <si>
    <t xml:space="preserve">по финансовому обеспечению государственной программы за счет средств бюджета Удмуртской Республики и бюджета Территориального фонда обязательного медицинского страхования Удмуртской Республики </t>
  </si>
  <si>
    <t>ИНФОРМАЦИЯ</t>
  </si>
  <si>
    <t xml:space="preserve">ресурсного обеспечения реализации государственной программы за счет всех источников финансирования </t>
  </si>
  <si>
    <t>ПРОГНОЗНАЯ (СПРАВОЧНАЯ) ОЦЕНКА</t>
  </si>
  <si>
    <t>оценка</t>
  </si>
  <si>
    <t>Cуммарный коэффициент рождаемости (число детей на одну женщину)</t>
  </si>
  <si>
    <t>Cуммарный коэффициент рождаемости вторых детей (число вторых детей в расчете на 1 женщину)</t>
  </si>
  <si>
    <t>Cуммарный коэффициент рождаемости третьих и последующих детей  (число детей на одну женщину)</t>
  </si>
  <si>
    <t>Коэффициент рождаемости в возрастной группе 25-29 лет (число родившихся на 1000 женщин соответствующего возраста)</t>
  </si>
  <si>
    <t>Коэффициент рождаемости в возрастной группе 30-34 лет (число родившихся на 1000 женщин соответствующего возраста)</t>
  </si>
  <si>
    <t>Коэффициент рождаемости в возрастной группе 35-39 лет (число родившихся на 1000 женщин соответствующего возраста)</t>
  </si>
  <si>
    <t xml:space="preserve">Ожидаемая продолжительность здоровой жизни при рождении </t>
  </si>
  <si>
    <t>Численность детей-сирот и детей, оставшихся без попечения родителей, лиц из числа детей-сирот и детей, оставшихся без попечения родителей, обеспеченных благоустроенными жилыми помещениями специализированного жилищного фонда по договорам найма специализированных жилых помещений в отчетном финансовом году (нарастающим итогом)</t>
  </si>
  <si>
    <t>&lt;**&gt; предварительные данные Росстата (на основании оперативных данных за 2020 год)</t>
  </si>
  <si>
    <t>1,49&lt;**&gt;</t>
  </si>
  <si>
    <t>0,55&lt;**&gt;</t>
  </si>
  <si>
    <t>0,35&lt;**&gt;</t>
  </si>
  <si>
    <t>96,1&lt;**&gt;</t>
  </si>
  <si>
    <t>71,5&lt;**&gt;</t>
  </si>
  <si>
    <t>40,3&lt;**&gt;</t>
  </si>
  <si>
    <t>к постановлению Правительства
Удмуртской Республики 
от «___»   _______2022 года № _____</t>
  </si>
  <si>
    <t>Министерство транспорта и дорожного хозяйства Удмуртской Республики</t>
  </si>
  <si>
    <t>Управление социальной защиты населения Удмуртской Республики при Министерстве социальной политики и труда Удмуртской Республики</t>
  </si>
  <si>
    <t>Федеральный проект "Старшее поколение"</t>
  </si>
  <si>
    <t>303P300000</t>
  </si>
  <si>
    <t>2025 г.</t>
  </si>
  <si>
    <t>612,
622,
851</t>
  </si>
  <si>
    <t>Расходы по организации предоставления государственных услуг Минсоцполитики УР</t>
  </si>
  <si>
    <t>240,
620</t>
  </si>
  <si>
    <t>к постановлению Правительства
Удмуртской Республики 
от  «___»    _______ 2022 года № ___</t>
  </si>
  <si>
    <t>Расходы на обеспечение осуществления отдельных государственных полномочий в части управления жилыми помещениями, предоставленными (предназначенными для предоставления) детям-сиротам и детям, оставшимся без попечения родителей, а также лицам из числа детей-сирот и детей, оставшихся без попечения родителей и обеспечения сохранности жилых помещений закрепленных за данной категорией граждан</t>
  </si>
  <si>
    <t>2025 год</t>
  </si>
  <si>
    <t>к постановлению Правительства
Удмуртской Республики 
от «___»    _______2022 года № _____</t>
  </si>
  <si>
    <t xml:space="preserve">Минсоцполитики УР </t>
  </si>
  <si>
    <t>Развитие стационарозамещающих технологий предоставления социальных услуг</t>
  </si>
  <si>
    <t>3031400000</t>
  </si>
  <si>
    <t>3030704900</t>
  </si>
  <si>
    <t>3030503820</t>
  </si>
  <si>
    <t>30201R3020 30201R302F</t>
  </si>
  <si>
    <t>3020952600</t>
  </si>
  <si>
    <t>3020906330</t>
  </si>
  <si>
    <t>3020905660</t>
  </si>
  <si>
    <t>3020904260</t>
  </si>
  <si>
    <t>3020904250</t>
  </si>
  <si>
    <t>3020903760</t>
  </si>
  <si>
    <t>302P155730</t>
  </si>
  <si>
    <t>302P150840  302P15084F</t>
  </si>
  <si>
    <t>302P105480</t>
  </si>
  <si>
    <t>302P105050</t>
  </si>
  <si>
    <t>302P104460</t>
  </si>
  <si>
    <t xml:space="preserve">302P104340 302P104342 302P104343 </t>
  </si>
  <si>
    <t>3020708550</t>
  </si>
  <si>
    <t>3020605050</t>
  </si>
  <si>
    <t>3020205710</t>
  </si>
  <si>
    <t>3020203600</t>
  </si>
  <si>
    <t>3020152700</t>
  </si>
  <si>
    <t>302P120840</t>
  </si>
  <si>
    <t>3020103540</t>
  </si>
  <si>
    <t>3020703800</t>
  </si>
  <si>
    <t>3020703790</t>
  </si>
  <si>
    <t>3020153800</t>
  </si>
  <si>
    <t>3020103590</t>
  </si>
  <si>
    <t>3020103710</t>
  </si>
  <si>
    <t>3010109580</t>
  </si>
  <si>
    <t>3010303550</t>
  </si>
  <si>
    <t>30101R4040</t>
  </si>
  <si>
    <t>30101R4620</t>
  </si>
  <si>
    <t>3010152800</t>
  </si>
  <si>
    <t>3010152400</t>
  </si>
  <si>
    <t>3010151370</t>
  </si>
  <si>
    <t>3010107230</t>
  </si>
  <si>
    <t>3010107220</t>
  </si>
  <si>
    <t>3010105870</t>
  </si>
  <si>
    <t>3010103580</t>
  </si>
  <si>
    <t>3010103560</t>
  </si>
  <si>
    <t>3010103430</t>
  </si>
  <si>
    <t>3010103610</t>
  </si>
  <si>
    <t>3010103530</t>
  </si>
  <si>
    <t>3010103570</t>
  </si>
  <si>
    <t>3010152200</t>
  </si>
  <si>
    <t>3010152500</t>
  </si>
  <si>
    <t>3010103740</t>
  </si>
  <si>
    <t>3010103720</t>
  </si>
  <si>
    <t>3010105540</t>
  </si>
  <si>
    <t>3010103730</t>
  </si>
  <si>
    <t>3010105530</t>
  </si>
  <si>
    <t>Цст</t>
  </si>
  <si>
    <t>110,            240,               320,            611,               621,              850</t>
  </si>
  <si>
    <t>120,
240,            320,
850</t>
  </si>
  <si>
    <t xml:space="preserve">  Ежемесячная денежная выплата гражданам, осуществляющим уход за пожилыми гражданами</t>
  </si>
  <si>
    <t>Обеспечение текущей деятельности, руководство и управление в сфере установленных функций центрального аппарата Минсоцполитики УР, Управления социальной защиты населения Удмуртской Республики при Министерстве социальной политики и труда Удмуртской Республики</t>
  </si>
  <si>
    <t>110,           240,           320,             530</t>
  </si>
  <si>
    <t>110,            240,
320,         611,
621,            850</t>
  </si>
  <si>
    <t>240,          320
612,             622</t>
  </si>
  <si>
    <t>Администрация Главы и Правительства Удмуртской Республики(АУ «Центр активных коммуникаций»)</t>
  </si>
  <si>
    <t>Администрация Главы и Правительства Удмуртской Республики (АУ «Центр активных коммуникаций»)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</si>
</sst>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"/>
    <numFmt numFmtId="165" formatCode="[$-419]General"/>
    <numFmt numFmtId="166" formatCode="_-* #,##0.00_р_._-;\-* #,##0.00_р_._-;_-* &quot;-&quot;??_р_._-;_-@_-"/>
    <numFmt numFmtId="167" formatCode="_-* #,##0.00&quot;р.&quot;_-;\-* #,##0.00&quot;р.&quot;_-;_-* &quot;-&quot;??&quot;р.&quot;_-;_-@_-"/>
    <numFmt numFmtId="168" formatCode="0.0"/>
    <numFmt numFmtId="169" formatCode="0.000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6.15"/>
      <name val="Arial"/>
      <family val="2"/>
    </font>
    <font>
      <sz val="10"/>
      <name val="System"/>
      <family val="2"/>
      <charset val="204"/>
    </font>
    <font>
      <sz val="1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sz val="10"/>
      <color rgb="FF000000"/>
      <name val="Arial CYR"/>
      <family val="2"/>
    </font>
    <font>
      <u/>
      <sz val="13"/>
      <color theme="10"/>
      <name val="Arial"/>
      <family val="2"/>
      <charset val="204"/>
    </font>
    <font>
      <u/>
      <sz val="12.1"/>
      <color theme="10"/>
      <name val="Calibri"/>
      <family val="2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</font>
    <font>
      <i/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</borders>
  <cellStyleXfs count="61">
    <xf numFmtId="0" fontId="0" fillId="0" borderId="0"/>
    <xf numFmtId="0" fontId="7" fillId="0" borderId="0"/>
    <xf numFmtId="43" fontId="1" fillId="0" borderId="0" applyFont="0" applyFill="0" applyBorder="0" applyAlignment="0" applyProtection="0"/>
    <xf numFmtId="165" fontId="9" fillId="0" borderId="0"/>
    <xf numFmtId="0" fontId="10" fillId="0" borderId="5" applyNumberFormat="0" applyFill="0" applyProtection="0">
      <alignment horizontal="left" vertical="top" wrapText="1"/>
    </xf>
    <xf numFmtId="0" fontId="11" fillId="0" borderId="0" applyNumberFormat="0" applyFill="0" applyBorder="0" applyAlignment="0" applyProtection="0"/>
    <xf numFmtId="166" fontId="12" fillId="0" borderId="0" applyBorder="0" applyAlignment="0" applyProtection="0"/>
    <xf numFmtId="0" fontId="13" fillId="0" borderId="0"/>
    <xf numFmtId="0" fontId="14" fillId="0" borderId="6">
      <alignment vertical="top" wrapText="1"/>
    </xf>
    <xf numFmtId="1" fontId="13" fillId="0" borderId="6">
      <alignment horizontal="center" vertical="top" shrinkToFit="1"/>
    </xf>
    <xf numFmtId="4" fontId="14" fillId="2" borderId="6">
      <alignment horizontal="right" vertical="top" shrinkToFit="1"/>
    </xf>
    <xf numFmtId="0" fontId="14" fillId="0" borderId="6">
      <alignment vertical="top" wrapText="1"/>
    </xf>
    <xf numFmtId="1" fontId="13" fillId="0" borderId="6">
      <alignment horizontal="center" vertical="top" shrinkToFit="1"/>
    </xf>
    <xf numFmtId="4" fontId="15" fillId="3" borderId="6">
      <alignment horizontal="right" vertical="top" shrinkToFit="1"/>
    </xf>
    <xf numFmtId="0" fontId="14" fillId="0" borderId="6">
      <alignment vertical="top" wrapText="1"/>
    </xf>
    <xf numFmtId="0" fontId="14" fillId="0" borderId="6">
      <alignment vertical="top" wrapText="1"/>
    </xf>
    <xf numFmtId="4" fontId="14" fillId="3" borderId="6">
      <alignment horizontal="right" vertical="top" shrinkToFit="1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0" fontId="12" fillId="0" borderId="0"/>
    <xf numFmtId="0" fontId="18" fillId="0" borderId="0"/>
    <xf numFmtId="0" fontId="12" fillId="0" borderId="0"/>
    <xf numFmtId="0" fontId="19" fillId="0" borderId="0"/>
    <xf numFmtId="4" fontId="20" fillId="0" borderId="1">
      <alignment horizontal="right"/>
    </xf>
    <xf numFmtId="0" fontId="7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8" fillId="0" borderId="0"/>
    <xf numFmtId="0" fontId="19" fillId="0" borderId="0"/>
    <xf numFmtId="0" fontId="12" fillId="0" borderId="0" applyNumberFormat="0" applyFont="0" applyFill="0" applyBorder="0" applyAlignment="0" applyProtection="0">
      <alignment vertical="top"/>
    </xf>
    <xf numFmtId="0" fontId="7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20" fillId="0" borderId="0"/>
    <xf numFmtId="0" fontId="12" fillId="0" borderId="0"/>
    <xf numFmtId="0" fontId="21" fillId="0" borderId="0"/>
    <xf numFmtId="0" fontId="20" fillId="0" borderId="0"/>
    <xf numFmtId="0" fontId="22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" fontId="13" fillId="0" borderId="6">
      <alignment horizontal="center" vertical="top" shrinkToFit="1"/>
    </xf>
    <xf numFmtId="0" fontId="13" fillId="0" borderId="0"/>
    <xf numFmtId="164" fontId="14" fillId="3" borderId="6">
      <alignment horizontal="right" vertical="top" shrinkToFit="1"/>
    </xf>
    <xf numFmtId="0" fontId="14" fillId="0" borderId="6">
      <alignment vertical="top" wrapText="1"/>
    </xf>
    <xf numFmtId="0" fontId="14" fillId="0" borderId="6">
      <alignment vertical="top" wrapText="1"/>
    </xf>
    <xf numFmtId="1" fontId="13" fillId="0" borderId="6">
      <alignment horizontal="center" vertical="top" shrinkToFit="1"/>
    </xf>
    <xf numFmtId="1" fontId="13" fillId="0" borderId="6">
      <alignment horizontal="center" vertical="top" shrinkToFit="1"/>
    </xf>
  </cellStyleXfs>
  <cellXfs count="545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right" vertical="top"/>
    </xf>
    <xf numFmtId="49" fontId="0" fillId="0" borderId="0" xfId="0" applyNumberFormat="1" applyFont="1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/>
    <xf numFmtId="49" fontId="2" fillId="0" borderId="0" xfId="0" applyNumberFormat="1" applyFont="1" applyFill="1"/>
    <xf numFmtId="0" fontId="4" fillId="0" borderId="0" xfId="0" applyFont="1" applyFill="1"/>
    <xf numFmtId="49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vertical="top"/>
    </xf>
    <xf numFmtId="164" fontId="0" fillId="0" borderId="0" xfId="0" applyNumberFormat="1" applyFont="1" applyFill="1"/>
    <xf numFmtId="0" fontId="6" fillId="0" borderId="1" xfId="0" applyFont="1" applyFill="1" applyBorder="1"/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 applyProtection="1">
      <alignment horizontal="right" vertical="top"/>
      <protection locked="0"/>
    </xf>
    <xf numFmtId="49" fontId="5" fillId="0" borderId="2" xfId="0" applyNumberFormat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 applyProtection="1">
      <alignment horizontal="right" vertical="top"/>
      <protection locked="0"/>
    </xf>
    <xf numFmtId="16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2" fontId="5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 applyBorder="1" applyAlignment="1">
      <alignment vertical="top"/>
    </xf>
    <xf numFmtId="4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4" fontId="8" fillId="0" borderId="0" xfId="0" applyNumberFormat="1" applyFont="1" applyFill="1"/>
    <xf numFmtId="0" fontId="2" fillId="0" borderId="0" xfId="0" applyFont="1" applyFill="1" applyAlignment="1">
      <alignment horizontal="right" vertical="top"/>
    </xf>
    <xf numFmtId="4" fontId="0" fillId="0" borderId="0" xfId="0" applyNumberFormat="1" applyFont="1" applyFill="1"/>
    <xf numFmtId="164" fontId="2" fillId="0" borderId="0" xfId="0" applyNumberFormat="1" applyFont="1" applyFill="1"/>
    <xf numFmtId="168" fontId="0" fillId="0" borderId="0" xfId="0" applyNumberFormat="1" applyFont="1" applyFill="1"/>
    <xf numFmtId="164" fontId="0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/>
    <xf numFmtId="168" fontId="24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vertical="top" wrapText="1"/>
    </xf>
    <xf numFmtId="168" fontId="5" fillId="0" borderId="0" xfId="0" applyNumberFormat="1" applyFont="1" applyFill="1" applyAlignment="1"/>
    <xf numFmtId="168" fontId="2" fillId="0" borderId="0" xfId="0" applyNumberFormat="1" applyFont="1" applyFill="1"/>
    <xf numFmtId="164" fontId="4" fillId="0" borderId="0" xfId="0" applyNumberFormat="1" applyFont="1" applyFill="1"/>
    <xf numFmtId="168" fontId="2" fillId="0" borderId="0" xfId="0" applyNumberFormat="1" applyFont="1" applyFill="1" applyAlignment="1">
      <alignment horizontal="center"/>
    </xf>
    <xf numFmtId="168" fontId="2" fillId="0" borderId="0" xfId="0" applyNumberFormat="1" applyFont="1" applyFill="1" applyAlignment="1">
      <alignment vertical="top"/>
    </xf>
    <xf numFmtId="168" fontId="2" fillId="0" borderId="0" xfId="0" applyNumberFormat="1" applyFont="1" applyFill="1" applyBorder="1" applyAlignment="1">
      <alignment vertical="top"/>
    </xf>
    <xf numFmtId="168" fontId="2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Fill="1" applyBorder="1"/>
    <xf numFmtId="0" fontId="0" fillId="0" borderId="0" xfId="0" applyFont="1" applyFill="1" applyAlignment="1">
      <alignment vertical="top"/>
    </xf>
    <xf numFmtId="168" fontId="0" fillId="0" borderId="0" xfId="0" applyNumberFormat="1" applyFont="1" applyFill="1" applyAlignment="1"/>
    <xf numFmtId="168" fontId="0" fillId="0" borderId="0" xfId="0" applyNumberFormat="1" applyFont="1" applyFill="1" applyAlignment="1">
      <alignment vertical="top"/>
    </xf>
    <xf numFmtId="168" fontId="0" fillId="0" borderId="0" xfId="0" applyNumberFormat="1" applyFont="1" applyFill="1" applyAlignment="1">
      <alignment vertical="top" wrapText="1"/>
    </xf>
    <xf numFmtId="168" fontId="0" fillId="0" borderId="0" xfId="0" applyNumberFormat="1" applyFont="1" applyFill="1" applyAlignment="1">
      <alignment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25" fillId="0" borderId="0" xfId="0" applyFont="1" applyFill="1" applyAlignment="1">
      <alignment vertical="top"/>
    </xf>
    <xf numFmtId="0" fontId="29" fillId="0" borderId="0" xfId="0" applyNumberFormat="1" applyFont="1" applyFill="1" applyBorder="1" applyAlignment="1" applyProtection="1"/>
    <xf numFmtId="49" fontId="29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vertical="top"/>
    </xf>
    <xf numFmtId="0" fontId="29" fillId="0" borderId="0" xfId="0" applyNumberFormat="1" applyFont="1" applyFill="1" applyBorder="1" applyAlignment="1" applyProtection="1">
      <alignment horizontal="left"/>
    </xf>
    <xf numFmtId="0" fontId="29" fillId="0" borderId="0" xfId="0" applyNumberFormat="1" applyFont="1" applyFill="1" applyBorder="1" applyAlignment="1" applyProtection="1">
      <alignment horizontal="center" vertical="top"/>
    </xf>
    <xf numFmtId="0" fontId="29" fillId="0" borderId="0" xfId="0" applyNumberFormat="1" applyFont="1" applyFill="1" applyBorder="1" applyAlignment="1" applyProtection="1">
      <alignment vertical="top"/>
    </xf>
    <xf numFmtId="0" fontId="30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>
      <alignment wrapText="1"/>
    </xf>
    <xf numFmtId="0" fontId="30" fillId="0" borderId="0" xfId="0" applyNumberFormat="1" applyFont="1" applyFill="1" applyBorder="1" applyAlignment="1" applyProtection="1">
      <alignment vertical="top" wrapText="1"/>
    </xf>
    <xf numFmtId="49" fontId="27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vertical="top"/>
    </xf>
    <xf numFmtId="0" fontId="31" fillId="0" borderId="0" xfId="0" applyNumberFormat="1" applyFont="1" applyFill="1" applyBorder="1" applyAlignment="1" applyProtection="1">
      <alignment horizontal="left" vertical="top"/>
    </xf>
    <xf numFmtId="0" fontId="31" fillId="0" borderId="0" xfId="0" applyNumberFormat="1" applyFont="1" applyFill="1" applyBorder="1" applyAlignment="1" applyProtection="1">
      <alignment horizontal="center" vertical="top"/>
    </xf>
    <xf numFmtId="0" fontId="31" fillId="0" borderId="0" xfId="0" applyNumberFormat="1" applyFont="1" applyFill="1" applyBorder="1" applyAlignment="1" applyProtection="1"/>
    <xf numFmtId="0" fontId="27" fillId="0" borderId="6" xfId="0" applyNumberFormat="1" applyFont="1" applyFill="1" applyBorder="1" applyAlignment="1" applyProtection="1">
      <alignment horizontal="left" vertical="top" wrapText="1"/>
    </xf>
    <xf numFmtId="0" fontId="27" fillId="0" borderId="10" xfId="0" applyNumberFormat="1" applyFont="1" applyFill="1" applyBorder="1" applyAlignment="1" applyProtection="1">
      <alignment horizontal="left" vertical="top" wrapText="1"/>
    </xf>
    <xf numFmtId="0" fontId="27" fillId="0" borderId="13" xfId="0" applyNumberFormat="1" applyFont="1" applyFill="1" applyBorder="1" applyAlignment="1" applyProtection="1">
      <alignment horizontal="left" vertical="top" wrapText="1"/>
    </xf>
    <xf numFmtId="0" fontId="27" fillId="0" borderId="14" xfId="0" applyNumberFormat="1" applyFont="1" applyFill="1" applyBorder="1" applyAlignment="1" applyProtection="1">
      <alignment horizontal="left" vertical="top" wrapText="1"/>
    </xf>
    <xf numFmtId="0" fontId="32" fillId="0" borderId="0" xfId="0" applyNumberFormat="1" applyFont="1" applyFill="1" applyBorder="1" applyAlignment="1" applyProtection="1"/>
    <xf numFmtId="164" fontId="29" fillId="0" borderId="0" xfId="0" applyNumberFormat="1" applyFont="1" applyFill="1" applyBorder="1" applyAlignment="1" applyProtection="1"/>
    <xf numFmtId="164" fontId="27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wrapText="1"/>
    </xf>
    <xf numFmtId="164" fontId="33" fillId="0" borderId="0" xfId="0" applyNumberFormat="1" applyFont="1" applyFill="1" applyBorder="1" applyAlignment="1" applyProtection="1">
      <alignment horizontal="center" vertical="top"/>
    </xf>
    <xf numFmtId="0" fontId="33" fillId="0" borderId="0" xfId="0" applyNumberFormat="1" applyFont="1" applyFill="1" applyBorder="1" applyAlignment="1" applyProtection="1">
      <alignment vertical="top"/>
    </xf>
    <xf numFmtId="164" fontId="28" fillId="0" borderId="0" xfId="0" applyNumberFormat="1" applyFont="1" applyFill="1" applyBorder="1" applyAlignment="1" applyProtection="1">
      <alignment horizontal="center" vertical="top"/>
    </xf>
    <xf numFmtId="164" fontId="27" fillId="0" borderId="18" xfId="0" applyNumberFormat="1" applyFont="1" applyFill="1" applyBorder="1" applyAlignment="1" applyProtection="1">
      <alignment horizontal="center" vertical="top"/>
    </xf>
    <xf numFmtId="164" fontId="28" fillId="0" borderId="18" xfId="0" applyNumberFormat="1" applyFont="1" applyFill="1" applyBorder="1" applyAlignment="1" applyProtection="1">
      <alignment horizontal="right" vertical="top" shrinkToFit="1"/>
    </xf>
    <xf numFmtId="164" fontId="27" fillId="0" borderId="19" xfId="0" applyNumberFormat="1" applyFont="1" applyFill="1" applyBorder="1" applyAlignment="1" applyProtection="1">
      <alignment horizontal="center" vertical="top"/>
    </xf>
    <xf numFmtId="164" fontId="28" fillId="0" borderId="19" xfId="0" applyNumberFormat="1" applyFont="1" applyFill="1" applyBorder="1" applyAlignment="1" applyProtection="1">
      <alignment horizontal="right" vertical="top" shrinkToFit="1"/>
    </xf>
    <xf numFmtId="49" fontId="27" fillId="0" borderId="11" xfId="0" applyNumberFormat="1" applyFont="1" applyFill="1" applyBorder="1" applyAlignment="1" applyProtection="1">
      <alignment vertical="top"/>
    </xf>
    <xf numFmtId="0" fontId="27" fillId="0" borderId="10" xfId="0" applyNumberFormat="1" applyFont="1" applyFill="1" applyBorder="1" applyAlignment="1" applyProtection="1"/>
    <xf numFmtId="0" fontId="27" fillId="0" borderId="12" xfId="0" applyNumberFormat="1" applyFont="1" applyFill="1" applyBorder="1" applyAlignment="1" applyProtection="1"/>
    <xf numFmtId="0" fontId="0" fillId="0" borderId="0" xfId="0" applyFill="1"/>
    <xf numFmtId="49" fontId="27" fillId="0" borderId="0" xfId="0" applyNumberFormat="1" applyFont="1" applyFill="1" applyBorder="1" applyAlignment="1" applyProtection="1">
      <alignment horizontal="center"/>
    </xf>
    <xf numFmtId="0" fontId="28" fillId="0" borderId="13" xfId="0" applyNumberFormat="1" applyFont="1" applyFill="1" applyBorder="1" applyAlignment="1" applyProtection="1">
      <alignment vertical="top" wrapText="1"/>
    </xf>
    <xf numFmtId="0" fontId="28" fillId="0" borderId="6" xfId="0" applyNumberFormat="1" applyFont="1" applyFill="1" applyBorder="1" applyAlignment="1" applyProtection="1">
      <alignment vertical="top" wrapText="1"/>
    </xf>
    <xf numFmtId="0" fontId="28" fillId="0" borderId="18" xfId="0" applyNumberFormat="1" applyFont="1" applyFill="1" applyBorder="1" applyAlignment="1" applyProtection="1">
      <alignment horizontal="left" vertical="top" wrapText="1"/>
    </xf>
    <xf numFmtId="0" fontId="28" fillId="0" borderId="22" xfId="0" applyNumberFormat="1" applyFont="1" applyFill="1" applyBorder="1" applyAlignment="1" applyProtection="1">
      <alignment vertical="top" wrapText="1"/>
    </xf>
    <xf numFmtId="49" fontId="27" fillId="0" borderId="0" xfId="0" applyNumberFormat="1" applyFont="1" applyFill="1" applyBorder="1" applyAlignment="1" applyProtection="1">
      <alignment horizontal="center" vertical="top" wrapText="1"/>
    </xf>
    <xf numFmtId="164" fontId="31" fillId="0" borderId="0" xfId="0" applyNumberFormat="1" applyFont="1" applyFill="1" applyBorder="1" applyAlignment="1" applyProtection="1"/>
    <xf numFmtId="164" fontId="27" fillId="0" borderId="0" xfId="0" applyNumberFormat="1" applyFont="1" applyFill="1" applyBorder="1" applyAlignment="1" applyProtection="1"/>
    <xf numFmtId="164" fontId="27" fillId="0" borderId="0" xfId="0" applyNumberFormat="1" applyFont="1" applyFill="1" applyBorder="1" applyAlignment="1" applyProtection="1">
      <alignment horizontal="right"/>
    </xf>
    <xf numFmtId="0" fontId="5" fillId="0" borderId="15" xfId="0" applyFont="1" applyFill="1" applyBorder="1" applyAlignment="1">
      <alignment horizontal="center" vertical="top"/>
    </xf>
    <xf numFmtId="49" fontId="5" fillId="0" borderId="15" xfId="0" applyNumberFormat="1" applyFont="1" applyFill="1" applyBorder="1" applyAlignment="1">
      <alignment horizontal="center" vertical="top"/>
    </xf>
    <xf numFmtId="164" fontId="5" fillId="0" borderId="15" xfId="0" applyNumberFormat="1" applyFont="1" applyFill="1" applyBorder="1" applyAlignment="1">
      <alignment vertical="top"/>
    </xf>
    <xf numFmtId="49" fontId="5" fillId="0" borderId="11" xfId="0" applyNumberFormat="1" applyFont="1" applyFill="1" applyBorder="1" applyAlignment="1">
      <alignment vertical="top"/>
    </xf>
    <xf numFmtId="49" fontId="5" fillId="0" borderId="19" xfId="0" applyNumberFormat="1" applyFont="1" applyFill="1" applyBorder="1" applyAlignment="1">
      <alignment vertical="top"/>
    </xf>
    <xf numFmtId="49" fontId="5" fillId="0" borderId="15" xfId="0" applyNumberFormat="1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164" fontId="5" fillId="0" borderId="15" xfId="0" applyNumberFormat="1" applyFont="1" applyFill="1" applyBorder="1" applyAlignment="1">
      <alignment horizontal="right" vertical="top"/>
    </xf>
    <xf numFmtId="168" fontId="2" fillId="0" borderId="15" xfId="0" applyNumberFormat="1" applyFont="1" applyFill="1" applyBorder="1" applyAlignment="1">
      <alignment vertical="top" wrapText="1"/>
    </xf>
    <xf numFmtId="168" fontId="5" fillId="0" borderId="15" xfId="0" applyNumberFormat="1" applyFont="1" applyFill="1" applyBorder="1" applyAlignment="1">
      <alignment horizontal="center" vertical="top"/>
    </xf>
    <xf numFmtId="0" fontId="34" fillId="0" borderId="0" xfId="0" applyFont="1" applyFill="1"/>
    <xf numFmtId="0" fontId="34" fillId="0" borderId="0" xfId="0" applyFont="1" applyFill="1" applyAlignment="1">
      <alignment wrapText="1"/>
    </xf>
    <xf numFmtId="0" fontId="30" fillId="0" borderId="0" xfId="0" applyFont="1" applyFill="1"/>
    <xf numFmtId="0" fontId="30" fillId="0" borderId="0" xfId="0" applyFont="1" applyFill="1" applyAlignment="1">
      <alignment wrapText="1"/>
    </xf>
    <xf numFmtId="49" fontId="30" fillId="0" borderId="0" xfId="0" applyNumberFormat="1" applyFont="1" applyFill="1"/>
    <xf numFmtId="0" fontId="34" fillId="0" borderId="0" xfId="0" applyFont="1" applyFill="1" applyAlignment="1">
      <alignment horizontal="right"/>
    </xf>
    <xf numFmtId="49" fontId="30" fillId="0" borderId="0" xfId="0" applyNumberFormat="1" applyFont="1" applyFill="1" applyBorder="1" applyAlignment="1">
      <alignment horizontal="left"/>
    </xf>
    <xf numFmtId="0" fontId="34" fillId="0" borderId="15" xfId="0" applyFont="1" applyFill="1" applyBorder="1"/>
    <xf numFmtId="168" fontId="30" fillId="0" borderId="15" xfId="0" applyNumberFormat="1" applyFont="1" applyFill="1" applyBorder="1" applyAlignment="1">
      <alignment horizontal="center" vertical="top" wrapText="1"/>
    </xf>
    <xf numFmtId="168" fontId="30" fillId="0" borderId="15" xfId="0" applyNumberFormat="1" applyFont="1" applyFill="1" applyBorder="1" applyAlignment="1">
      <alignment horizontal="center" vertical="top"/>
    </xf>
    <xf numFmtId="0" fontId="30" fillId="0" borderId="15" xfId="0" applyFont="1" applyFill="1" applyBorder="1" applyAlignment="1">
      <alignment horizontal="justify" vertical="top"/>
    </xf>
    <xf numFmtId="0" fontId="30" fillId="0" borderId="15" xfId="0" applyFont="1" applyFill="1" applyBorder="1" applyAlignment="1">
      <alignment horizontal="center" vertical="top"/>
    </xf>
    <xf numFmtId="49" fontId="30" fillId="0" borderId="15" xfId="0" applyNumberFormat="1" applyFont="1" applyFill="1" applyBorder="1" applyAlignment="1">
      <alignment horizontal="center" vertical="top"/>
    </xf>
    <xf numFmtId="49" fontId="30" fillId="0" borderId="0" xfId="0" applyNumberFormat="1" applyFont="1" applyFill="1" applyAlignment="1"/>
    <xf numFmtId="0" fontId="30" fillId="0" borderId="0" xfId="0" applyFont="1" applyFill="1" applyAlignment="1"/>
    <xf numFmtId="0" fontId="27" fillId="0" borderId="18" xfId="0" applyNumberFormat="1" applyFont="1" applyFill="1" applyBorder="1" applyAlignment="1" applyProtection="1">
      <alignment horizontal="right" vertical="top" wrapText="1"/>
    </xf>
    <xf numFmtId="0" fontId="27" fillId="0" borderId="18" xfId="0" applyNumberFormat="1" applyFont="1" applyFill="1" applyBorder="1" applyAlignment="1" applyProtection="1">
      <alignment vertical="top" wrapText="1"/>
    </xf>
    <xf numFmtId="0" fontId="27" fillId="0" borderId="19" xfId="0" applyNumberFormat="1" applyFont="1" applyFill="1" applyBorder="1" applyAlignment="1" applyProtection="1">
      <alignment horizontal="right" vertical="top" wrapText="1"/>
    </xf>
    <xf numFmtId="49" fontId="27" fillId="0" borderId="19" xfId="0" applyNumberFormat="1" applyFont="1" applyFill="1" applyBorder="1" applyAlignment="1" applyProtection="1">
      <alignment vertical="top"/>
    </xf>
    <xf numFmtId="49" fontId="27" fillId="0" borderId="18" xfId="0" applyNumberFormat="1" applyFont="1" applyFill="1" applyBorder="1" applyAlignment="1" applyProtection="1">
      <alignment vertical="top"/>
    </xf>
    <xf numFmtId="0" fontId="27" fillId="0" borderId="18" xfId="0" applyNumberFormat="1" applyFont="1" applyFill="1" applyBorder="1" applyAlignment="1" applyProtection="1"/>
    <xf numFmtId="0" fontId="5" fillId="0" borderId="22" xfId="0" applyFont="1" applyFill="1" applyBorder="1" applyAlignment="1">
      <alignment vertical="top" wrapText="1"/>
    </xf>
    <xf numFmtId="0" fontId="32" fillId="0" borderId="18" xfId="0" applyNumberFormat="1" applyFont="1" applyFill="1" applyBorder="1" applyAlignment="1" applyProtection="1">
      <alignment vertical="top"/>
    </xf>
    <xf numFmtId="0" fontId="27" fillId="0" borderId="18" xfId="0" applyNumberFormat="1" applyFont="1" applyFill="1" applyBorder="1" applyAlignment="1" applyProtection="1">
      <alignment vertical="top"/>
    </xf>
    <xf numFmtId="49" fontId="27" fillId="0" borderId="0" xfId="0" applyNumberFormat="1" applyFont="1" applyFill="1" applyBorder="1" applyAlignment="1" applyProtection="1">
      <alignment vertical="top"/>
    </xf>
    <xf numFmtId="0" fontId="28" fillId="0" borderId="0" xfId="0" applyNumberFormat="1" applyFont="1" applyFill="1" applyBorder="1" applyAlignment="1" applyProtection="1">
      <alignment horizontal="left" vertical="top" wrapText="1"/>
    </xf>
    <xf numFmtId="0" fontId="32" fillId="0" borderId="0" xfId="0" applyNumberFormat="1" applyFont="1" applyFill="1" applyBorder="1" applyAlignment="1" applyProtection="1">
      <alignment vertical="top"/>
    </xf>
    <xf numFmtId="0" fontId="27" fillId="0" borderId="0" xfId="0" applyNumberFormat="1" applyFont="1" applyFill="1" applyBorder="1" applyAlignment="1" applyProtection="1">
      <alignment vertical="top"/>
    </xf>
    <xf numFmtId="164" fontId="27" fillId="0" borderId="0" xfId="0" applyNumberFormat="1" applyFont="1" applyFill="1" applyBorder="1" applyAlignment="1" applyProtection="1">
      <alignment vertical="top"/>
    </xf>
    <xf numFmtId="0" fontId="33" fillId="0" borderId="0" xfId="0" applyNumberFormat="1" applyFont="1" applyFill="1" applyBorder="1" applyAlignment="1" applyProtection="1">
      <alignment horizontal="center" vertical="top"/>
    </xf>
    <xf numFmtId="164" fontId="28" fillId="0" borderId="19" xfId="0" applyNumberFormat="1" applyFont="1" applyFill="1" applyBorder="1" applyAlignment="1" applyProtection="1">
      <alignment horizontal="center" vertical="top"/>
    </xf>
    <xf numFmtId="164" fontId="28" fillId="0" borderId="18" xfId="0" applyNumberFormat="1" applyFont="1" applyFill="1" applyBorder="1" applyAlignment="1" applyProtection="1">
      <alignment horizontal="center" vertical="top"/>
    </xf>
    <xf numFmtId="0" fontId="28" fillId="0" borderId="0" xfId="0" applyNumberFormat="1" applyFont="1" applyFill="1" applyBorder="1" applyAlignment="1" applyProtection="1">
      <alignment vertical="top" wrapText="1"/>
    </xf>
    <xf numFmtId="49" fontId="30" fillId="0" borderId="0" xfId="0" applyNumberFormat="1" applyFont="1" applyFill="1" applyAlignment="1">
      <alignment horizontal="center"/>
    </xf>
    <xf numFmtId="0" fontId="38" fillId="0" borderId="0" xfId="0" applyFont="1" applyFill="1" applyAlignment="1"/>
    <xf numFmtId="0" fontId="30" fillId="0" borderId="0" xfId="0" applyFont="1" applyFill="1" applyAlignment="1">
      <alignment vertical="top"/>
    </xf>
    <xf numFmtId="168" fontId="25" fillId="0" borderId="0" xfId="0" applyNumberFormat="1" applyFont="1" applyFill="1" applyAlignment="1">
      <alignment vertical="top"/>
    </xf>
    <xf numFmtId="168" fontId="25" fillId="0" borderId="0" xfId="0" applyNumberFormat="1" applyFont="1" applyFill="1" applyAlignment="1">
      <alignment horizontal="left" vertical="top"/>
    </xf>
    <xf numFmtId="168" fontId="2" fillId="0" borderId="0" xfId="0" applyNumberFormat="1" applyFont="1" applyFill="1" applyAlignment="1"/>
    <xf numFmtId="49" fontId="5" fillId="0" borderId="0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horizontal="left" vertical="top" wrapText="1"/>
    </xf>
    <xf numFmtId="49" fontId="5" fillId="0" borderId="18" xfId="0" applyNumberFormat="1" applyFont="1" applyFill="1" applyBorder="1" applyAlignment="1">
      <alignment horizontal="center" vertical="top"/>
    </xf>
    <xf numFmtId="49" fontId="5" fillId="0" borderId="11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164" fontId="13" fillId="0" borderId="6" xfId="16" applyNumberFormat="1" applyFont="1" applyFill="1" applyAlignment="1" applyProtection="1">
      <alignment horizontal="right" vertical="top" wrapText="1" shrinkToFit="1"/>
    </xf>
    <xf numFmtId="164" fontId="2" fillId="0" borderId="15" xfId="0" applyNumberFormat="1" applyFont="1" applyFill="1" applyBorder="1" applyAlignment="1">
      <alignment horizontal="right" vertical="top"/>
    </xf>
    <xf numFmtId="164" fontId="0" fillId="0" borderId="0" xfId="0" applyNumberFormat="1" applyFont="1" applyFill="1" applyAlignment="1">
      <alignment horizontal="right" vertical="top"/>
    </xf>
    <xf numFmtId="0" fontId="27" fillId="0" borderId="12" xfId="0" applyNumberFormat="1" applyFont="1" applyFill="1" applyBorder="1" applyAlignment="1" applyProtection="1">
      <alignment horizontal="left" vertical="top" wrapText="1"/>
    </xf>
    <xf numFmtId="0" fontId="27" fillId="0" borderId="16" xfId="0" applyNumberFormat="1" applyFont="1" applyFill="1" applyBorder="1" applyAlignment="1" applyProtection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30" fillId="0" borderId="15" xfId="0" applyFont="1" applyFill="1" applyBorder="1" applyAlignment="1">
      <alignment horizontal="center" vertical="top" wrapText="1"/>
    </xf>
    <xf numFmtId="49" fontId="30" fillId="0" borderId="0" xfId="0" applyNumberFormat="1" applyFont="1" applyFill="1" applyAlignment="1">
      <alignment horizontal="left"/>
    </xf>
    <xf numFmtId="168" fontId="5" fillId="0" borderId="15" xfId="0" applyNumberFormat="1" applyFont="1" applyFill="1" applyBorder="1" applyAlignment="1">
      <alignment horizontal="center" vertical="top" wrapText="1"/>
    </xf>
    <xf numFmtId="164" fontId="2" fillId="0" borderId="15" xfId="0" applyNumberFormat="1" applyFont="1" applyFill="1" applyBorder="1" applyAlignment="1">
      <alignment horizontal="center" vertical="top" wrapText="1"/>
    </xf>
    <xf numFmtId="49" fontId="30" fillId="0" borderId="0" xfId="0" applyNumberFormat="1" applyFont="1" applyFill="1" applyBorder="1" applyAlignment="1" applyProtection="1"/>
    <xf numFmtId="49" fontId="30" fillId="0" borderId="24" xfId="0" applyNumberFormat="1" applyFont="1" applyFill="1" applyBorder="1" applyAlignment="1" applyProtection="1">
      <alignment horizontal="center" vertical="top"/>
    </xf>
    <xf numFmtId="0" fontId="30" fillId="0" borderId="24" xfId="0" applyNumberFormat="1" applyFont="1" applyFill="1" applyBorder="1" applyAlignment="1" applyProtection="1">
      <alignment horizontal="center" vertical="top"/>
    </xf>
    <xf numFmtId="0" fontId="30" fillId="0" borderId="24" xfId="0" applyNumberFormat="1" applyFont="1" applyFill="1" applyBorder="1" applyAlignment="1" applyProtection="1">
      <alignment vertical="top" wrapText="1"/>
    </xf>
    <xf numFmtId="0" fontId="36" fillId="0" borderId="24" xfId="0" applyNumberFormat="1" applyFont="1" applyFill="1" applyBorder="1" applyAlignment="1" applyProtection="1">
      <alignment horizontal="center" vertical="top" wrapText="1"/>
    </xf>
    <xf numFmtId="169" fontId="30" fillId="0" borderId="24" xfId="0" applyNumberFormat="1" applyFont="1" applyFill="1" applyBorder="1" applyAlignment="1" applyProtection="1">
      <alignment horizontal="center" vertical="top"/>
    </xf>
    <xf numFmtId="4" fontId="30" fillId="0" borderId="24" xfId="0" applyNumberFormat="1" applyFont="1" applyFill="1" applyBorder="1" applyAlignment="1" applyProtection="1">
      <alignment horizontal="center" vertical="top"/>
    </xf>
    <xf numFmtId="0" fontId="30" fillId="0" borderId="24" xfId="0" applyNumberFormat="1" applyFont="1" applyFill="1" applyBorder="1" applyAlignment="1" applyProtection="1">
      <alignment horizontal="center" vertical="top" wrapText="1"/>
    </xf>
    <xf numFmtId="3" fontId="30" fillId="0" borderId="24" xfId="0" applyNumberFormat="1" applyFont="1" applyFill="1" applyBorder="1" applyAlignment="1" applyProtection="1">
      <alignment horizontal="center" vertical="top"/>
    </xf>
    <xf numFmtId="0" fontId="5" fillId="0" borderId="19" xfId="0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center" vertical="top"/>
    </xf>
    <xf numFmtId="0" fontId="5" fillId="0" borderId="24" xfId="0" applyFont="1" applyFill="1" applyBorder="1" applyAlignment="1">
      <alignment horizontal="center" vertical="top"/>
    </xf>
    <xf numFmtId="49" fontId="5" fillId="0" borderId="24" xfId="0" applyNumberFormat="1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center" vertical="top" wrapText="1"/>
    </xf>
    <xf numFmtId="164" fontId="5" fillId="0" borderId="24" xfId="0" applyNumberFormat="1" applyFont="1" applyFill="1" applyBorder="1" applyAlignment="1">
      <alignment horizontal="right" vertical="top"/>
    </xf>
    <xf numFmtId="164" fontId="5" fillId="0" borderId="24" xfId="0" applyNumberFormat="1" applyFont="1" applyFill="1" applyBorder="1" applyAlignment="1">
      <alignment vertical="top"/>
    </xf>
    <xf numFmtId="49" fontId="5" fillId="0" borderId="18" xfId="0" applyNumberFormat="1" applyFont="1" applyFill="1" applyBorder="1" applyAlignment="1">
      <alignment vertical="top"/>
    </xf>
    <xf numFmtId="49" fontId="5" fillId="0" borderId="24" xfId="0" applyNumberFormat="1" applyFont="1" applyFill="1" applyBorder="1" applyAlignment="1">
      <alignment horizontal="center" vertical="top"/>
    </xf>
    <xf numFmtId="0" fontId="5" fillId="0" borderId="18" xfId="0" applyFont="1" applyFill="1" applyBorder="1" applyAlignment="1">
      <alignment vertical="top"/>
    </xf>
    <xf numFmtId="0" fontId="5" fillId="0" borderId="11" xfId="0" applyFont="1" applyFill="1" applyBorder="1" applyAlignment="1">
      <alignment vertical="top"/>
    </xf>
    <xf numFmtId="0" fontId="5" fillId="0" borderId="19" xfId="0" applyFont="1" applyFill="1" applyBorder="1" applyAlignment="1">
      <alignment vertical="top"/>
    </xf>
    <xf numFmtId="4" fontId="5" fillId="0" borderId="24" xfId="0" applyNumberFormat="1" applyFont="1" applyFill="1" applyBorder="1" applyAlignment="1" applyProtection="1">
      <alignment horizontal="right" vertical="top"/>
      <protection locked="0"/>
    </xf>
    <xf numFmtId="0" fontId="5" fillId="0" borderId="16" xfId="0" applyFont="1" applyFill="1" applyBorder="1" applyAlignment="1">
      <alignment vertical="top"/>
    </xf>
    <xf numFmtId="0" fontId="5" fillId="0" borderId="10" xfId="0" applyFont="1" applyFill="1" applyBorder="1" applyAlignment="1">
      <alignment vertical="top"/>
    </xf>
    <xf numFmtId="0" fontId="5" fillId="0" borderId="12" xfId="0" applyFont="1" applyFill="1" applyBorder="1" applyAlignment="1">
      <alignment vertical="top"/>
    </xf>
    <xf numFmtId="49" fontId="5" fillId="0" borderId="16" xfId="0" applyNumberFormat="1" applyFont="1" applyFill="1" applyBorder="1" applyAlignment="1">
      <alignment vertical="top"/>
    </xf>
    <xf numFmtId="49" fontId="5" fillId="0" borderId="10" xfId="0" applyNumberFormat="1" applyFont="1" applyFill="1" applyBorder="1" applyAlignment="1">
      <alignment vertical="top"/>
    </xf>
    <xf numFmtId="49" fontId="5" fillId="0" borderId="12" xfId="0" applyNumberFormat="1" applyFont="1" applyFill="1" applyBorder="1" applyAlignment="1">
      <alignment vertical="top"/>
    </xf>
    <xf numFmtId="49" fontId="5" fillId="0" borderId="18" xfId="0" applyNumberFormat="1" applyFont="1" applyFill="1" applyBorder="1" applyAlignment="1">
      <alignment vertical="center"/>
    </xf>
    <xf numFmtId="49" fontId="5" fillId="0" borderId="11" xfId="0" applyNumberFormat="1" applyFont="1" applyFill="1" applyBorder="1" applyAlignment="1">
      <alignment vertical="center"/>
    </xf>
    <xf numFmtId="49" fontId="5" fillId="0" borderId="19" xfId="0" applyNumberFormat="1" applyFont="1" applyFill="1" applyBorder="1" applyAlignment="1">
      <alignment vertical="center"/>
    </xf>
    <xf numFmtId="0" fontId="0" fillId="0" borderId="18" xfId="0" applyBorder="1" applyAlignment="1"/>
    <xf numFmtId="0" fontId="0" fillId="0" borderId="11" xfId="0" applyBorder="1" applyAlignment="1"/>
    <xf numFmtId="0" fontId="0" fillId="0" borderId="19" xfId="0" applyBorder="1" applyAlignment="1"/>
    <xf numFmtId="0" fontId="5" fillId="0" borderId="25" xfId="0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31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 wrapText="1"/>
    </xf>
    <xf numFmtId="0" fontId="31" fillId="0" borderId="0" xfId="0" applyNumberFormat="1" applyFont="1" applyFill="1" applyBorder="1" applyAlignment="1" applyProtection="1">
      <alignment horizontal="center" vertical="top" wrapText="1"/>
    </xf>
    <xf numFmtId="49" fontId="2" fillId="0" borderId="0" xfId="0" applyNumberFormat="1" applyFont="1" applyFill="1" applyAlignment="1"/>
    <xf numFmtId="164" fontId="43" fillId="0" borderId="6" xfId="56" applyNumberFormat="1" applyFont="1" applyFill="1" applyAlignment="1" applyProtection="1">
      <alignment horizontal="right" vertical="center" wrapText="1" shrinkToFit="1"/>
    </xf>
    <xf numFmtId="0" fontId="0" fillId="0" borderId="24" xfId="0" applyFont="1" applyFill="1" applyBorder="1"/>
    <xf numFmtId="164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 vertical="top" wrapText="1"/>
    </xf>
    <xf numFmtId="164" fontId="31" fillId="0" borderId="0" xfId="0" applyNumberFormat="1" applyFont="1" applyFill="1" applyBorder="1" applyAlignment="1" applyProtection="1">
      <alignment horizontal="center"/>
    </xf>
    <xf numFmtId="164" fontId="5" fillId="0" borderId="15" xfId="1" applyNumberFormat="1" applyFont="1" applyFill="1" applyBorder="1" applyAlignment="1">
      <alignment horizontal="right" vertical="top"/>
    </xf>
    <xf numFmtId="164" fontId="5" fillId="0" borderId="24" xfId="1" applyNumberFormat="1" applyFont="1" applyFill="1" applyBorder="1" applyAlignment="1">
      <alignment horizontal="right" vertical="top"/>
    </xf>
    <xf numFmtId="0" fontId="43" fillId="0" borderId="6" xfId="57" applyNumberFormat="1" applyFont="1" applyFill="1" applyAlignment="1" applyProtection="1">
      <alignment horizontal="left" vertical="center" wrapText="1"/>
    </xf>
    <xf numFmtId="0" fontId="43" fillId="0" borderId="26" xfId="57" applyNumberFormat="1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>
      <alignment horizontal="left" vertical="top" wrapText="1"/>
    </xf>
    <xf numFmtId="0" fontId="31" fillId="0" borderId="0" xfId="0" applyNumberFormat="1" applyFont="1" applyFill="1" applyBorder="1" applyAlignment="1" applyProtection="1">
      <alignment wrapText="1"/>
    </xf>
    <xf numFmtId="164" fontId="2" fillId="0" borderId="15" xfId="0" applyNumberFormat="1" applyFont="1" applyFill="1" applyBorder="1" applyAlignment="1">
      <alignment horizontal="center" vertical="top"/>
    </xf>
    <xf numFmtId="0" fontId="27" fillId="0" borderId="24" xfId="0" applyNumberFormat="1" applyFont="1" applyFill="1" applyBorder="1" applyAlignment="1" applyProtection="1">
      <alignment horizontal="center" vertical="top" wrapText="1"/>
    </xf>
    <xf numFmtId="49" fontId="27" fillId="0" borderId="24" xfId="0" applyNumberFormat="1" applyFont="1" applyFill="1" applyBorder="1" applyAlignment="1" applyProtection="1">
      <alignment horizontal="center" vertical="top"/>
    </xf>
    <xf numFmtId="0" fontId="27" fillId="0" borderId="24" xfId="0" applyNumberFormat="1" applyFont="1" applyFill="1" applyBorder="1" applyAlignment="1" applyProtection="1">
      <alignment horizontal="center" vertical="top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0" fontId="27" fillId="0" borderId="24" xfId="0" applyNumberFormat="1" applyFont="1" applyFill="1" applyBorder="1" applyAlignment="1" applyProtection="1">
      <alignment vertical="top" wrapText="1"/>
    </xf>
    <xf numFmtId="0" fontId="27" fillId="0" borderId="24" xfId="0" applyNumberFormat="1" applyFont="1" applyFill="1" applyBorder="1" applyAlignment="1" applyProtection="1">
      <alignment horizontal="right" vertical="top" wrapText="1"/>
    </xf>
    <xf numFmtId="168" fontId="27" fillId="0" borderId="24" xfId="0" applyNumberFormat="1" applyFont="1" applyFill="1" applyBorder="1" applyAlignment="1" applyProtection="1">
      <alignment horizontal="right" vertical="top" wrapText="1"/>
    </xf>
    <xf numFmtId="164" fontId="27" fillId="0" borderId="24" xfId="0" applyNumberFormat="1" applyFont="1" applyFill="1" applyBorder="1" applyAlignment="1" applyProtection="1">
      <alignment horizontal="right" vertical="top" wrapText="1"/>
    </xf>
    <xf numFmtId="164" fontId="27" fillId="0" borderId="24" xfId="0" applyNumberFormat="1" applyFont="1" applyFill="1" applyBorder="1" applyAlignment="1" applyProtection="1">
      <alignment horizontal="right" vertical="top"/>
    </xf>
    <xf numFmtId="0" fontId="27" fillId="0" borderId="24" xfId="0" applyNumberFormat="1" applyFont="1" applyFill="1" applyBorder="1" applyAlignment="1" applyProtection="1">
      <alignment horizontal="right"/>
    </xf>
    <xf numFmtId="1" fontId="27" fillId="0" borderId="24" xfId="0" applyNumberFormat="1" applyFont="1" applyFill="1" applyBorder="1" applyAlignment="1" applyProtection="1">
      <alignment horizontal="right" vertical="top"/>
    </xf>
    <xf numFmtId="168" fontId="27" fillId="0" borderId="24" xfId="0" applyNumberFormat="1" applyFont="1" applyFill="1" applyBorder="1" applyAlignment="1" applyProtection="1">
      <alignment horizontal="right" vertical="top"/>
    </xf>
    <xf numFmtId="168" fontId="27" fillId="0" borderId="24" xfId="0" applyNumberFormat="1" applyFont="1" applyFill="1" applyBorder="1" applyAlignment="1" applyProtection="1">
      <alignment vertical="top"/>
    </xf>
    <xf numFmtId="164" fontId="27" fillId="0" borderId="24" xfId="0" applyNumberFormat="1" applyFont="1" applyFill="1" applyBorder="1" applyAlignment="1" applyProtection="1">
      <alignment vertical="top"/>
    </xf>
    <xf numFmtId="0" fontId="27" fillId="0" borderId="24" xfId="0" applyNumberFormat="1" applyFont="1" applyFill="1" applyBorder="1" applyAlignment="1" applyProtection="1">
      <alignment vertical="top"/>
    </xf>
    <xf numFmtId="0" fontId="29" fillId="0" borderId="24" xfId="0" applyNumberFormat="1" applyFont="1" applyFill="1" applyBorder="1" applyAlignment="1" applyProtection="1">
      <alignment vertical="top"/>
    </xf>
    <xf numFmtId="0" fontId="28" fillId="0" borderId="24" xfId="0" applyNumberFormat="1" applyFont="1" applyFill="1" applyBorder="1" applyAlignment="1" applyProtection="1">
      <alignment horizontal="left" vertical="top" wrapText="1"/>
    </xf>
    <xf numFmtId="0" fontId="27" fillId="0" borderId="24" xfId="0" applyNumberFormat="1" applyFont="1" applyFill="1" applyBorder="1" applyAlignment="1" applyProtection="1">
      <alignment horizontal="left" vertical="top"/>
    </xf>
    <xf numFmtId="0" fontId="32" fillId="0" borderId="24" xfId="0" applyNumberFormat="1" applyFont="1" applyFill="1" applyBorder="1" applyAlignment="1" applyProtection="1">
      <alignment vertical="top"/>
    </xf>
    <xf numFmtId="49" fontId="27" fillId="0" borderId="24" xfId="0" applyNumberFormat="1" applyFont="1" applyFill="1" applyBorder="1" applyAlignment="1" applyProtection="1">
      <alignment vertical="top"/>
    </xf>
    <xf numFmtId="0" fontId="27" fillId="0" borderId="24" xfId="0" applyNumberFormat="1" applyFont="1" applyFill="1" applyBorder="1" applyAlignment="1" applyProtection="1"/>
    <xf numFmtId="0" fontId="5" fillId="0" borderId="24" xfId="0" applyFont="1" applyFill="1" applyBorder="1" applyAlignment="1">
      <alignment vertical="top" wrapText="1"/>
    </xf>
    <xf numFmtId="0" fontId="5" fillId="0" borderId="24" xfId="0" applyFont="1" applyFill="1" applyBorder="1" applyAlignment="1">
      <alignment wrapText="1"/>
    </xf>
    <xf numFmtId="0" fontId="28" fillId="0" borderId="18" xfId="0" applyNumberFormat="1" applyFont="1" applyFill="1" applyBorder="1" applyAlignment="1" applyProtection="1">
      <alignment vertical="top" wrapText="1"/>
    </xf>
    <xf numFmtId="0" fontId="0" fillId="0" borderId="18" xfId="0" applyFill="1" applyBorder="1"/>
    <xf numFmtId="164" fontId="27" fillId="0" borderId="18" xfId="0" applyNumberFormat="1" applyFont="1" applyFill="1" applyBorder="1" applyAlignment="1">
      <alignment vertical="top" wrapText="1"/>
    </xf>
    <xf numFmtId="164" fontId="27" fillId="0" borderId="0" xfId="0" applyNumberFormat="1" applyFont="1" applyFill="1" applyBorder="1" applyAlignment="1" applyProtection="1">
      <alignment horizontal="center" vertical="top"/>
    </xf>
    <xf numFmtId="49" fontId="5" fillId="0" borderId="0" xfId="0" applyNumberFormat="1" applyFont="1" applyFill="1" applyBorder="1" applyAlignment="1">
      <alignment horizontal="center" vertical="top"/>
    </xf>
    <xf numFmtId="0" fontId="27" fillId="0" borderId="0" xfId="0" applyNumberFormat="1" applyFont="1" applyFill="1" applyBorder="1" applyAlignment="1" applyProtection="1">
      <alignment horizontal="center" vertical="top"/>
    </xf>
    <xf numFmtId="0" fontId="27" fillId="0" borderId="18" xfId="0" applyNumberFormat="1" applyFont="1" applyFill="1" applyBorder="1" applyAlignment="1" applyProtection="1">
      <alignment horizontal="center" vertical="top" wrapText="1"/>
    </xf>
    <xf numFmtId="0" fontId="27" fillId="0" borderId="19" xfId="0" applyNumberFormat="1" applyFont="1" applyFill="1" applyBorder="1" applyAlignment="1" applyProtection="1">
      <alignment horizontal="center" vertical="top" wrapText="1"/>
    </xf>
    <xf numFmtId="0" fontId="27" fillId="0" borderId="24" xfId="0" applyNumberFormat="1" applyFont="1" applyFill="1" applyBorder="1" applyAlignment="1" applyProtection="1">
      <alignment horizontal="left" vertical="top" wrapText="1"/>
    </xf>
    <xf numFmtId="0" fontId="27" fillId="0" borderId="18" xfId="0" applyNumberFormat="1" applyFont="1" applyFill="1" applyBorder="1" applyAlignment="1" applyProtection="1">
      <alignment horizontal="left" vertical="top" wrapText="1"/>
    </xf>
    <xf numFmtId="0" fontId="27" fillId="0" borderId="11" xfId="0" applyNumberFormat="1" applyFont="1" applyFill="1" applyBorder="1" applyAlignment="1" applyProtection="1">
      <alignment horizontal="left" vertical="top" wrapText="1"/>
    </xf>
    <xf numFmtId="0" fontId="27" fillId="0" borderId="19" xfId="0" applyNumberFormat="1" applyFont="1" applyFill="1" applyBorder="1" applyAlignment="1" applyProtection="1">
      <alignment horizontal="left" vertical="top" wrapText="1"/>
    </xf>
    <xf numFmtId="49" fontId="27" fillId="0" borderId="18" xfId="0" applyNumberFormat="1" applyFont="1" applyFill="1" applyBorder="1" applyAlignment="1" applyProtection="1">
      <alignment horizontal="center" vertical="top"/>
    </xf>
    <xf numFmtId="49" fontId="27" fillId="0" borderId="11" xfId="0" applyNumberFormat="1" applyFont="1" applyFill="1" applyBorder="1" applyAlignment="1" applyProtection="1">
      <alignment horizontal="center" vertical="top"/>
    </xf>
    <xf numFmtId="49" fontId="27" fillId="0" borderId="19" xfId="0" applyNumberFormat="1" applyFont="1" applyFill="1" applyBorder="1" applyAlignment="1" applyProtection="1">
      <alignment horizontal="center" vertical="top"/>
    </xf>
    <xf numFmtId="49" fontId="27" fillId="0" borderId="18" xfId="0" applyNumberFormat="1" applyFont="1" applyFill="1" applyBorder="1" applyAlignment="1" applyProtection="1">
      <alignment horizontal="center" vertical="top" wrapText="1"/>
    </xf>
    <xf numFmtId="49" fontId="27" fillId="0" borderId="11" xfId="0" applyNumberFormat="1" applyFont="1" applyFill="1" applyBorder="1" applyAlignment="1" applyProtection="1">
      <alignment horizontal="center" vertical="top" wrapText="1"/>
    </xf>
    <xf numFmtId="49" fontId="27" fillId="0" borderId="19" xfId="0" applyNumberFormat="1" applyFont="1" applyFill="1" applyBorder="1" applyAlignment="1" applyProtection="1">
      <alignment horizontal="center" vertical="top" wrapText="1"/>
    </xf>
    <xf numFmtId="49" fontId="27" fillId="0" borderId="10" xfId="0" applyNumberFormat="1" applyFont="1" applyFill="1" applyBorder="1" applyAlignment="1" applyProtection="1">
      <alignment horizontal="center" vertical="top" wrapText="1"/>
    </xf>
    <xf numFmtId="0" fontId="31" fillId="0" borderId="0" xfId="0" applyNumberFormat="1" applyFont="1" applyFill="1" applyBorder="1" applyAlignment="1" applyProtection="1">
      <alignment horizontal="left"/>
    </xf>
    <xf numFmtId="0" fontId="31" fillId="0" borderId="0" xfId="0" applyNumberFormat="1" applyFont="1" applyFill="1" applyBorder="1" applyAlignment="1" applyProtection="1">
      <alignment horizontal="center" vertical="top"/>
    </xf>
    <xf numFmtId="164" fontId="5" fillId="0" borderId="6" xfId="0" applyNumberFormat="1" applyFont="1" applyFill="1" applyBorder="1" applyAlignment="1">
      <alignment horizontal="center" vertical="top" wrapText="1"/>
    </xf>
    <xf numFmtId="164" fontId="43" fillId="0" borderId="6" xfId="56" applyNumberFormat="1" applyFont="1" applyFill="1" applyAlignment="1" applyProtection="1">
      <alignment horizontal="center" vertical="top" wrapText="1" shrinkToFit="1"/>
    </xf>
    <xf numFmtId="164" fontId="5" fillId="0" borderId="0" xfId="33" applyNumberFormat="1" applyFont="1" applyFill="1" applyAlignment="1" applyProtection="1">
      <alignment vertical="top"/>
      <protection locked="0"/>
    </xf>
    <xf numFmtId="164" fontId="5" fillId="0" borderId="2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vertical="top"/>
    </xf>
    <xf numFmtId="0" fontId="26" fillId="0" borderId="0" xfId="0" applyFont="1" applyFill="1" applyAlignment="1">
      <alignment horizontal="center" vertical="top"/>
    </xf>
    <xf numFmtId="164" fontId="43" fillId="0" borderId="6" xfId="56" applyNumberFormat="1" applyFont="1" applyFill="1" applyAlignment="1" applyProtection="1">
      <alignment horizontal="right" vertical="top" wrapText="1" shrinkToFit="1"/>
    </xf>
    <xf numFmtId="164" fontId="28" fillId="0" borderId="21" xfId="0" applyNumberFormat="1" applyFont="1" applyFill="1" applyBorder="1" applyAlignment="1" applyProtection="1">
      <alignment horizontal="center" vertical="top"/>
    </xf>
    <xf numFmtId="0" fontId="5" fillId="0" borderId="24" xfId="0" applyFont="1" applyFill="1" applyBorder="1" applyAlignment="1">
      <alignment horizontal="center" vertical="top"/>
    </xf>
    <xf numFmtId="164" fontId="27" fillId="0" borderId="24" xfId="0" applyNumberFormat="1" applyFont="1" applyFill="1" applyBorder="1" applyAlignment="1" applyProtection="1">
      <alignment horizontal="center" vertical="top" wrapText="1"/>
    </xf>
    <xf numFmtId="164" fontId="31" fillId="0" borderId="0" xfId="0" applyNumberFormat="1" applyFont="1" applyFill="1" applyBorder="1" applyAlignment="1" applyProtection="1">
      <alignment horizontal="right" vertical="top"/>
    </xf>
    <xf numFmtId="164" fontId="27" fillId="0" borderId="0" xfId="0" applyNumberFormat="1" applyFont="1" applyFill="1" applyBorder="1" applyAlignment="1" applyProtection="1">
      <alignment horizontal="right" vertical="top"/>
    </xf>
    <xf numFmtId="164" fontId="30" fillId="0" borderId="0" xfId="0" applyNumberFormat="1" applyFont="1" applyFill="1" applyBorder="1" applyAlignment="1" applyProtection="1">
      <alignment vertical="top" wrapText="1"/>
    </xf>
    <xf numFmtId="164" fontId="30" fillId="0" borderId="0" xfId="0" applyNumberFormat="1" applyFont="1" applyFill="1" applyBorder="1" applyAlignment="1" applyProtection="1"/>
    <xf numFmtId="164" fontId="30" fillId="0" borderId="0" xfId="0" applyNumberFormat="1" applyFont="1" applyFill="1" applyBorder="1" applyAlignment="1" applyProtection="1">
      <alignment wrapText="1"/>
    </xf>
    <xf numFmtId="0" fontId="30" fillId="0" borderId="24" xfId="0" applyFont="1" applyFill="1" applyBorder="1" applyAlignment="1">
      <alignment horizontal="center" vertical="top"/>
    </xf>
    <xf numFmtId="168" fontId="30" fillId="0" borderId="24" xfId="0" applyNumberFormat="1" applyFont="1" applyFill="1" applyBorder="1" applyAlignment="1">
      <alignment horizontal="center" vertical="top"/>
    </xf>
    <xf numFmtId="49" fontId="30" fillId="0" borderId="24" xfId="0" applyNumberFormat="1" applyFont="1" applyFill="1" applyBorder="1" applyAlignment="1">
      <alignment horizontal="center" vertical="top"/>
    </xf>
    <xf numFmtId="0" fontId="30" fillId="0" borderId="24" xfId="0" applyFont="1" applyFill="1" applyBorder="1" applyAlignment="1">
      <alignment horizontal="justify" vertical="top"/>
    </xf>
    <xf numFmtId="2" fontId="30" fillId="0" borderId="24" xfId="0" applyNumberFormat="1" applyFont="1" applyFill="1" applyBorder="1" applyAlignment="1">
      <alignment horizontal="center" vertical="top"/>
    </xf>
    <xf numFmtId="168" fontId="30" fillId="0" borderId="24" xfId="0" applyNumberFormat="1" applyFont="1" applyFill="1" applyBorder="1" applyAlignment="1">
      <alignment horizontal="center" vertical="top" wrapText="1"/>
    </xf>
    <xf numFmtId="0" fontId="30" fillId="0" borderId="24" xfId="0" applyFont="1" applyFill="1" applyBorder="1" applyAlignment="1">
      <alignment vertical="top" wrapText="1"/>
    </xf>
    <xf numFmtId="164" fontId="30" fillId="0" borderId="24" xfId="0" applyNumberFormat="1" applyFont="1" applyFill="1" applyBorder="1" applyAlignment="1">
      <alignment horizontal="center" vertical="top" wrapText="1"/>
    </xf>
    <xf numFmtId="164" fontId="30" fillId="0" borderId="24" xfId="0" applyNumberFormat="1" applyFont="1" applyFill="1" applyBorder="1" applyAlignment="1">
      <alignment horizontal="center" vertical="top"/>
    </xf>
    <xf numFmtId="0" fontId="36" fillId="0" borderId="24" xfId="0" applyFont="1" applyFill="1" applyBorder="1" applyAlignment="1">
      <alignment horizontal="center" vertical="top" wrapText="1"/>
    </xf>
    <xf numFmtId="4" fontId="30" fillId="0" borderId="24" xfId="0" applyNumberFormat="1" applyFont="1" applyFill="1" applyBorder="1" applyAlignment="1">
      <alignment horizontal="center" vertical="top"/>
    </xf>
    <xf numFmtId="0" fontId="30" fillId="0" borderId="24" xfId="0" applyFont="1" applyFill="1" applyBorder="1" applyAlignment="1">
      <alignment horizontal="left" wrapText="1"/>
    </xf>
    <xf numFmtId="4" fontId="30" fillId="0" borderId="24" xfId="0" applyNumberFormat="1" applyFont="1" applyFill="1" applyBorder="1" applyAlignment="1">
      <alignment horizontal="center" vertical="top" wrapText="1"/>
    </xf>
    <xf numFmtId="0" fontId="36" fillId="0" borderId="24" xfId="0" applyNumberFormat="1" applyFont="1" applyFill="1" applyBorder="1" applyAlignment="1" applyProtection="1">
      <alignment wrapText="1"/>
    </xf>
    <xf numFmtId="0" fontId="30" fillId="0" borderId="24" xfId="0" applyFont="1" applyFill="1" applyBorder="1" applyAlignment="1">
      <alignment horizontal="justify" vertical="top" wrapText="1"/>
    </xf>
    <xf numFmtId="2" fontId="30" fillId="0" borderId="24" xfId="0" applyNumberFormat="1" applyFont="1" applyFill="1" applyBorder="1" applyAlignment="1">
      <alignment horizontal="center" vertical="top" wrapText="1"/>
    </xf>
    <xf numFmtId="49" fontId="30" fillId="0" borderId="24" xfId="0" applyNumberFormat="1" applyFont="1" applyFill="1" applyBorder="1" applyAlignment="1">
      <alignment vertical="top" wrapText="1"/>
    </xf>
    <xf numFmtId="49" fontId="30" fillId="0" borderId="24" xfId="0" applyNumberFormat="1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vertical="top" wrapText="1"/>
    </xf>
    <xf numFmtId="0" fontId="27" fillId="0" borderId="0" xfId="0" applyNumberFormat="1" applyFont="1" applyFill="1" applyBorder="1" applyAlignment="1" applyProtection="1">
      <alignment horizontal="left"/>
    </xf>
    <xf numFmtId="0" fontId="27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center" vertical="top"/>
    </xf>
    <xf numFmtId="0" fontId="27" fillId="0" borderId="0" xfId="0" applyNumberFormat="1" applyFont="1" applyFill="1" applyBorder="1" applyAlignment="1" applyProtection="1">
      <alignment horizontal="center" vertical="top" wrapText="1"/>
    </xf>
    <xf numFmtId="49" fontId="27" fillId="0" borderId="18" xfId="0" applyNumberFormat="1" applyFont="1" applyFill="1" applyBorder="1" applyAlignment="1" applyProtection="1">
      <alignment horizontal="center" vertical="top"/>
    </xf>
    <xf numFmtId="49" fontId="27" fillId="0" borderId="19" xfId="0" applyNumberFormat="1" applyFont="1" applyFill="1" applyBorder="1" applyAlignment="1" applyProtection="1">
      <alignment horizontal="center" vertical="top"/>
    </xf>
    <xf numFmtId="49" fontId="27" fillId="0" borderId="18" xfId="0" applyNumberFormat="1" applyFont="1" applyFill="1" applyBorder="1" applyAlignment="1" applyProtection="1">
      <alignment horizontal="center" vertical="top" wrapText="1"/>
    </xf>
    <xf numFmtId="49" fontId="27" fillId="0" borderId="19" xfId="0" applyNumberFormat="1" applyFont="1" applyFill="1" applyBorder="1" applyAlignment="1" applyProtection="1">
      <alignment horizontal="center" vertical="top" wrapText="1"/>
    </xf>
    <xf numFmtId="164" fontId="5" fillId="0" borderId="24" xfId="0" applyNumberFormat="1" applyFont="1" applyFill="1" applyBorder="1" applyAlignment="1">
      <alignment horizontal="center" vertical="top"/>
    </xf>
    <xf numFmtId="0" fontId="2" fillId="0" borderId="24" xfId="0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" fontId="2" fillId="0" borderId="24" xfId="0" applyNumberFormat="1" applyFont="1" applyFill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center" vertical="center" wrapText="1"/>
    </xf>
    <xf numFmtId="0" fontId="27" fillId="0" borderId="21" xfId="0" applyNumberFormat="1" applyFont="1" applyFill="1" applyBorder="1" applyAlignment="1" applyProtection="1">
      <alignment horizontal="left" vertical="top" wrapText="1"/>
    </xf>
    <xf numFmtId="0" fontId="27" fillId="0" borderId="18" xfId="0" applyNumberFormat="1" applyFont="1" applyFill="1" applyBorder="1" applyAlignment="1" applyProtection="1">
      <alignment horizontal="left" vertical="top" wrapText="1"/>
    </xf>
    <xf numFmtId="0" fontId="27" fillId="0" borderId="19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Alignment="1">
      <alignment vertical="top"/>
    </xf>
    <xf numFmtId="0" fontId="2" fillId="0" borderId="24" xfId="0" applyFont="1" applyFill="1" applyBorder="1"/>
    <xf numFmtId="164" fontId="28" fillId="0" borderId="24" xfId="0" applyNumberFormat="1" applyFont="1" applyFill="1" applyBorder="1" applyAlignment="1" applyProtection="1">
      <alignment horizontal="center" vertical="top"/>
    </xf>
    <xf numFmtId="164" fontId="27" fillId="0" borderId="24" xfId="0" applyNumberFormat="1" applyFont="1" applyFill="1" applyBorder="1" applyAlignment="1" applyProtection="1">
      <alignment horizontal="center" vertical="top"/>
    </xf>
    <xf numFmtId="49" fontId="27" fillId="0" borderId="24" xfId="0" applyNumberFormat="1" applyFont="1" applyFill="1" applyBorder="1" applyAlignment="1" applyProtection="1">
      <alignment horizontal="left" vertical="top" wrapText="1"/>
    </xf>
    <xf numFmtId="0" fontId="0" fillId="0" borderId="24" xfId="0" applyFill="1" applyBorder="1"/>
    <xf numFmtId="0" fontId="2" fillId="0" borderId="6" xfId="0" applyFont="1" applyFill="1" applyBorder="1" applyAlignment="1">
      <alignment horizontal="center" vertical="top" wrapText="1"/>
    </xf>
    <xf numFmtId="49" fontId="27" fillId="0" borderId="24" xfId="0" applyNumberFormat="1" applyFont="1" applyFill="1" applyBorder="1" applyAlignment="1" applyProtection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44" fillId="0" borderId="0" xfId="0" applyFont="1" applyFill="1"/>
    <xf numFmtId="164" fontId="28" fillId="0" borderId="24" xfId="0" applyNumberFormat="1" applyFont="1" applyFill="1" applyBorder="1" applyAlignment="1" applyProtection="1">
      <alignment horizontal="right" vertical="top" shrinkToFit="1"/>
    </xf>
    <xf numFmtId="0" fontId="28" fillId="0" borderId="24" xfId="0" applyNumberFormat="1" applyFont="1" applyFill="1" applyBorder="1" applyAlignment="1" applyProtection="1">
      <alignment vertical="top" wrapText="1"/>
    </xf>
    <xf numFmtId="0" fontId="44" fillId="0" borderId="0" xfId="0" applyFont="1" applyFill="1" applyAlignment="1">
      <alignment vertical="top"/>
    </xf>
    <xf numFmtId="164" fontId="27" fillId="0" borderId="24" xfId="0" applyNumberFormat="1" applyFont="1" applyFill="1" applyBorder="1" applyAlignment="1">
      <alignment horizontal="right" vertical="top" wrapText="1"/>
    </xf>
    <xf numFmtId="1" fontId="13" fillId="0" borderId="6" xfId="60" applyNumberFormat="1" applyFill="1" applyProtection="1">
      <alignment horizontal="center" vertical="top" shrinkToFit="1"/>
    </xf>
    <xf numFmtId="164" fontId="28" fillId="0" borderId="24" xfId="0" applyNumberFormat="1" applyFont="1" applyFill="1" applyBorder="1" applyAlignment="1" applyProtection="1">
      <alignment horizontal="center" vertical="top" wrapText="1"/>
    </xf>
    <xf numFmtId="0" fontId="5" fillId="0" borderId="24" xfId="0" applyNumberFormat="1" applyFont="1" applyFill="1" applyBorder="1" applyAlignment="1" applyProtection="1">
      <alignment horizontal="left" vertical="top" wrapText="1"/>
    </xf>
    <xf numFmtId="164" fontId="28" fillId="0" borderId="24" xfId="0" applyNumberFormat="1" applyFont="1" applyFill="1" applyBorder="1" applyAlignment="1" applyProtection="1">
      <alignment horizontal="right" vertical="top"/>
    </xf>
    <xf numFmtId="0" fontId="27" fillId="0" borderId="24" xfId="0" applyNumberFormat="1" applyFont="1" applyFill="1" applyBorder="1" applyAlignment="1" applyProtection="1">
      <alignment horizontal="left" vertical="top" wrapText="1"/>
    </xf>
    <xf numFmtId="0" fontId="27" fillId="0" borderId="24" xfId="0" applyNumberFormat="1" applyFont="1" applyFill="1" applyBorder="1" applyAlignment="1" applyProtection="1">
      <alignment horizontal="center" vertical="top" wrapText="1"/>
    </xf>
    <xf numFmtId="49" fontId="27" fillId="0" borderId="0" xfId="0" applyNumberFormat="1" applyFont="1" applyFill="1" applyBorder="1" applyAlignment="1" applyProtection="1">
      <alignment horizontal="left" vertical="top"/>
    </xf>
    <xf numFmtId="49" fontId="27" fillId="0" borderId="18" xfId="0" applyNumberFormat="1" applyFont="1" applyFill="1" applyBorder="1" applyAlignment="1" applyProtection="1">
      <alignment horizontal="left" vertical="top" wrapText="1"/>
    </xf>
    <xf numFmtId="0" fontId="27" fillId="0" borderId="18" xfId="0" applyNumberFormat="1" applyFont="1" applyFill="1" applyBorder="1" applyAlignment="1" applyProtection="1">
      <alignment horizontal="left" vertical="top"/>
    </xf>
    <xf numFmtId="164" fontId="43" fillId="0" borderId="22" xfId="56" applyNumberFormat="1" applyFont="1" applyFill="1" applyBorder="1" applyAlignment="1" applyProtection="1">
      <alignment horizontal="center" vertical="top" wrapText="1" shrinkToFit="1"/>
    </xf>
    <xf numFmtId="164" fontId="28" fillId="0" borderId="16" xfId="0" applyNumberFormat="1" applyFont="1" applyFill="1" applyBorder="1" applyAlignment="1" applyProtection="1">
      <alignment horizontal="center" vertical="top"/>
    </xf>
    <xf numFmtId="0" fontId="43" fillId="0" borderId="24" xfId="58" applyNumberFormat="1" applyFont="1" applyFill="1" applyBorder="1" applyProtection="1">
      <alignment vertical="top" wrapText="1"/>
    </xf>
    <xf numFmtId="1" fontId="45" fillId="0" borderId="24" xfId="59" applyNumberFormat="1" applyFont="1" applyFill="1" applyBorder="1" applyProtection="1">
      <alignment horizontal="center" vertical="top" shrinkToFit="1"/>
    </xf>
    <xf numFmtId="164" fontId="43" fillId="0" borderId="24" xfId="56" applyNumberFormat="1" applyFont="1" applyFill="1" applyBorder="1" applyAlignment="1" applyProtection="1">
      <alignment horizontal="center" vertical="top" wrapText="1" shrinkToFit="1"/>
    </xf>
    <xf numFmtId="0" fontId="27" fillId="0" borderId="21" xfId="0" applyNumberFormat="1" applyFont="1" applyFill="1" applyBorder="1" applyAlignment="1" applyProtection="1">
      <alignment vertical="top" wrapText="1"/>
    </xf>
    <xf numFmtId="0" fontId="27" fillId="0" borderId="20" xfId="0" applyNumberFormat="1" applyFont="1" applyFill="1" applyBorder="1" applyAlignment="1" applyProtection="1">
      <alignment vertical="top" wrapText="1"/>
    </xf>
    <xf numFmtId="164" fontId="27" fillId="0" borderId="20" xfId="0" applyNumberFormat="1" applyFont="1" applyFill="1" applyBorder="1" applyAlignment="1" applyProtection="1">
      <alignment vertical="top" wrapText="1"/>
    </xf>
    <xf numFmtId="164" fontId="5" fillId="0" borderId="0" xfId="0" applyNumberFormat="1" applyFont="1" applyFill="1" applyAlignment="1">
      <alignment vertical="top"/>
    </xf>
    <xf numFmtId="164" fontId="27" fillId="0" borderId="0" xfId="0" applyNumberFormat="1" applyFont="1" applyFill="1" applyBorder="1" applyAlignment="1" applyProtection="1">
      <alignment vertical="top" wrapText="1"/>
    </xf>
    <xf numFmtId="164" fontId="27" fillId="0" borderId="24" xfId="0" applyNumberFormat="1" applyFont="1" applyFill="1" applyBorder="1" applyAlignment="1" applyProtection="1">
      <alignment vertical="top" wrapText="1"/>
    </xf>
    <xf numFmtId="164" fontId="46" fillId="0" borderId="24" xfId="0" applyNumberFormat="1" applyFont="1" applyFill="1" applyBorder="1" applyAlignment="1" applyProtection="1">
      <alignment horizontal="center" vertical="top" wrapText="1"/>
      <protection locked="0"/>
    </xf>
    <xf numFmtId="164" fontId="46" fillId="0" borderId="24" xfId="0" applyNumberFormat="1" applyFont="1" applyFill="1" applyBorder="1" applyAlignment="1" applyProtection="1">
      <alignment horizontal="center" vertical="top"/>
      <protection locked="0"/>
    </xf>
    <xf numFmtId="164" fontId="46" fillId="0" borderId="24" xfId="0" applyNumberFormat="1" applyFont="1" applyFill="1" applyBorder="1" applyAlignment="1">
      <alignment horizontal="center" vertical="top" wrapText="1"/>
    </xf>
    <xf numFmtId="164" fontId="46" fillId="0" borderId="19" xfId="0" applyNumberFormat="1" applyFont="1" applyFill="1" applyBorder="1" applyAlignment="1" applyProtection="1">
      <alignment horizontal="center" vertical="top" wrapText="1"/>
      <protection locked="0"/>
    </xf>
    <xf numFmtId="164" fontId="47" fillId="0" borderId="24" xfId="0" applyNumberFormat="1" applyFont="1" applyFill="1" applyBorder="1" applyAlignment="1">
      <alignment horizontal="center" vertical="top" wrapText="1"/>
    </xf>
    <xf numFmtId="164" fontId="27" fillId="0" borderId="20" xfId="0" applyNumberFormat="1" applyFont="1" applyFill="1" applyBorder="1" applyAlignment="1" applyProtection="1">
      <alignment horizontal="left" vertical="top" wrapText="1"/>
    </xf>
    <xf numFmtId="164" fontId="27" fillId="0" borderId="24" xfId="0" applyNumberFormat="1" applyFont="1" applyFill="1" applyBorder="1" applyAlignment="1" applyProtection="1">
      <alignment horizontal="center" vertical="top"/>
      <protection locked="0"/>
    </xf>
    <xf numFmtId="0" fontId="27" fillId="0" borderId="19" xfId="0" applyNumberFormat="1" applyFont="1" applyFill="1" applyBorder="1" applyAlignment="1" applyProtection="1">
      <alignment vertical="top" wrapText="1"/>
    </xf>
    <xf numFmtId="168" fontId="0" fillId="0" borderId="0" xfId="0" applyNumberFormat="1" applyFont="1" applyFill="1" applyAlignment="1">
      <alignment horizontal="center" vertical="top"/>
    </xf>
    <xf numFmtId="168" fontId="25" fillId="0" borderId="0" xfId="0" applyNumberFormat="1" applyFont="1" applyFill="1" applyAlignment="1">
      <alignment horizontal="center" vertical="top"/>
    </xf>
    <xf numFmtId="168" fontId="3" fillId="0" borderId="0" xfId="0" applyNumberFormat="1" applyFont="1" applyFill="1" applyAlignment="1">
      <alignment horizontal="center" vertical="top" wrapText="1"/>
    </xf>
    <xf numFmtId="164" fontId="0" fillId="5" borderId="0" xfId="0" applyNumberFormat="1" applyFont="1" applyFill="1"/>
    <xf numFmtId="164" fontId="5" fillId="5" borderId="10" xfId="0" applyNumberFormat="1" applyFont="1" applyFill="1" applyBorder="1" applyAlignment="1">
      <alignment vertical="top"/>
    </xf>
    <xf numFmtId="0" fontId="0" fillId="0" borderId="0" xfId="0" applyFont="1" applyFill="1" applyBorder="1"/>
    <xf numFmtId="0" fontId="5" fillId="0" borderId="0" xfId="0" applyFont="1" applyFill="1" applyBorder="1" applyAlignment="1">
      <alignment vertical="top"/>
    </xf>
    <xf numFmtId="4" fontId="36" fillId="0" borderId="0" xfId="0" applyNumberFormat="1" applyFont="1" applyFill="1" applyAlignment="1"/>
    <xf numFmtId="164" fontId="0" fillId="0" borderId="24" xfId="0" applyNumberFormat="1" applyFont="1" applyFill="1" applyBorder="1"/>
    <xf numFmtId="164" fontId="2" fillId="0" borderId="24" xfId="0" applyNumberFormat="1" applyFont="1" applyFill="1" applyBorder="1" applyAlignment="1">
      <alignment horizontal="right" vertical="top"/>
    </xf>
    <xf numFmtId="164" fontId="0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center"/>
    </xf>
    <xf numFmtId="0" fontId="27" fillId="0" borderId="24" xfId="0" applyNumberFormat="1" applyFont="1" applyFill="1" applyBorder="1" applyAlignment="1" applyProtection="1">
      <alignment horizontal="center" vertical="top" wrapText="1"/>
    </xf>
    <xf numFmtId="164" fontId="27" fillId="0" borderId="24" xfId="0" applyNumberFormat="1" applyFont="1" applyFill="1" applyBorder="1" applyAlignment="1" applyProtection="1">
      <alignment horizontal="center" vertical="top" wrapText="1"/>
    </xf>
    <xf numFmtId="0" fontId="30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 wrapText="1"/>
    </xf>
    <xf numFmtId="0" fontId="30" fillId="0" borderId="0" xfId="0" applyFont="1" applyFill="1" applyBorder="1" applyAlignment="1">
      <alignment horizontal="center"/>
    </xf>
    <xf numFmtId="0" fontId="30" fillId="0" borderId="24" xfId="0" applyFont="1" applyFill="1" applyBorder="1" applyAlignment="1">
      <alignment horizontal="center" vertical="top" wrapText="1"/>
    </xf>
    <xf numFmtId="0" fontId="43" fillId="0" borderId="6" xfId="57" applyNumberFormat="1" applyFont="1" applyFill="1" applyAlignment="1" applyProtection="1">
      <alignment horizontal="left" vertical="top" wrapText="1"/>
    </xf>
    <xf numFmtId="0" fontId="30" fillId="0" borderId="0" xfId="0" applyFont="1" applyFill="1" applyAlignment="1">
      <alignment horizontal="center" vertical="top"/>
    </xf>
    <xf numFmtId="0" fontId="30" fillId="0" borderId="0" xfId="0" applyFont="1" applyFill="1" applyAlignment="1">
      <alignment horizontal="center" vertical="top" wrapText="1"/>
    </xf>
    <xf numFmtId="0" fontId="30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 wrapText="1"/>
    </xf>
    <xf numFmtId="0" fontId="30" fillId="0" borderId="24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 vertical="top" wrapText="1"/>
    </xf>
    <xf numFmtId="0" fontId="38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 wrapText="1"/>
    </xf>
    <xf numFmtId="0" fontId="30" fillId="0" borderId="0" xfId="0" applyFont="1" applyFill="1" applyBorder="1" applyAlignment="1">
      <alignment horizontal="center"/>
    </xf>
    <xf numFmtId="49" fontId="30" fillId="0" borderId="23" xfId="0" applyNumberFormat="1" applyFont="1" applyFill="1" applyBorder="1" applyAlignment="1">
      <alignment horizontal="left"/>
    </xf>
    <xf numFmtId="0" fontId="30" fillId="0" borderId="24" xfId="0" applyFont="1" applyFill="1" applyBorder="1" applyAlignment="1">
      <alignment horizontal="center" vertical="top" wrapText="1"/>
    </xf>
    <xf numFmtId="0" fontId="35" fillId="0" borderId="24" xfId="0" applyFont="1" applyFill="1" applyBorder="1" applyAlignment="1">
      <alignment horizontal="center" vertical="top"/>
    </xf>
    <xf numFmtId="0" fontId="35" fillId="0" borderId="24" xfId="0" applyFont="1" applyFill="1" applyBorder="1" applyAlignment="1">
      <alignment horizontal="center" wrapText="1"/>
    </xf>
    <xf numFmtId="0" fontId="35" fillId="0" borderId="24" xfId="0" applyFont="1" applyFill="1" applyBorder="1" applyAlignment="1">
      <alignment horizontal="center" vertical="center"/>
    </xf>
    <xf numFmtId="0" fontId="35" fillId="0" borderId="24" xfId="0" applyFont="1" applyFill="1" applyBorder="1" applyAlignment="1">
      <alignment horizontal="center" vertical="top" wrapText="1"/>
    </xf>
    <xf numFmtId="0" fontId="27" fillId="0" borderId="18" xfId="0" applyNumberFormat="1" applyFont="1" applyFill="1" applyBorder="1" applyAlignment="1" applyProtection="1">
      <alignment horizontal="center" vertical="top" wrapText="1"/>
    </xf>
    <xf numFmtId="0" fontId="27" fillId="0" borderId="11" xfId="0" applyNumberFormat="1" applyFont="1" applyFill="1" applyBorder="1" applyAlignment="1" applyProtection="1">
      <alignment horizontal="center" vertical="top" wrapText="1"/>
    </xf>
    <xf numFmtId="0" fontId="27" fillId="0" borderId="19" xfId="0" applyNumberFormat="1" applyFont="1" applyFill="1" applyBorder="1" applyAlignment="1" applyProtection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 wrapText="1"/>
    </xf>
    <xf numFmtId="49" fontId="41" fillId="0" borderId="0" xfId="0" applyNumberFormat="1" applyFont="1" applyFill="1" applyBorder="1" applyAlignment="1" applyProtection="1">
      <alignment horizontal="center" vertical="top"/>
    </xf>
    <xf numFmtId="0" fontId="27" fillId="0" borderId="0" xfId="0" applyNumberFormat="1" applyFont="1" applyFill="1" applyBorder="1" applyAlignment="1" applyProtection="1">
      <alignment horizontal="left" vertical="top" wrapText="1"/>
    </xf>
    <xf numFmtId="164" fontId="27" fillId="0" borderId="0" xfId="0" applyNumberFormat="1" applyFont="1" applyFill="1" applyBorder="1" applyAlignment="1" applyProtection="1">
      <alignment horizontal="left" vertical="top" wrapText="1"/>
    </xf>
    <xf numFmtId="164" fontId="27" fillId="0" borderId="24" xfId="0" applyNumberFormat="1" applyFont="1" applyFill="1" applyBorder="1" applyAlignment="1" applyProtection="1">
      <alignment horizontal="center" vertical="top" wrapText="1"/>
    </xf>
    <xf numFmtId="0" fontId="27" fillId="0" borderId="24" xfId="0" applyNumberFormat="1" applyFont="1" applyFill="1" applyBorder="1" applyAlignment="1" applyProtection="1">
      <alignment horizontal="center" vertical="top" wrapText="1"/>
    </xf>
    <xf numFmtId="0" fontId="27" fillId="0" borderId="16" xfId="0" applyNumberFormat="1" applyFont="1" applyFill="1" applyBorder="1" applyAlignment="1" applyProtection="1">
      <alignment horizontal="left" vertical="top" wrapText="1"/>
    </xf>
    <xf numFmtId="0" fontId="27" fillId="0" borderId="23" xfId="0" applyNumberFormat="1" applyFont="1" applyFill="1" applyBorder="1" applyAlignment="1" applyProtection="1">
      <alignment horizontal="left" vertical="top" wrapText="1"/>
    </xf>
    <xf numFmtId="0" fontId="27" fillId="0" borderId="17" xfId="0" applyNumberFormat="1" applyFont="1" applyFill="1" applyBorder="1" applyAlignment="1" applyProtection="1">
      <alignment horizontal="left" vertical="top" wrapText="1"/>
    </xf>
    <xf numFmtId="0" fontId="27" fillId="0" borderId="21" xfId="0" applyNumberFormat="1" applyFont="1" applyFill="1" applyBorder="1" applyAlignment="1" applyProtection="1">
      <alignment horizontal="left" vertical="top" wrapText="1"/>
    </xf>
    <xf numFmtId="0" fontId="27" fillId="0" borderId="20" xfId="0" applyNumberFormat="1" applyFont="1" applyFill="1" applyBorder="1" applyAlignment="1" applyProtection="1">
      <alignment horizontal="left" vertical="top" wrapText="1"/>
    </xf>
    <xf numFmtId="0" fontId="27" fillId="0" borderId="0" xfId="0" applyNumberFormat="1" applyFont="1" applyFill="1" applyBorder="1" applyAlignment="1" applyProtection="1">
      <alignment horizontal="center"/>
    </xf>
    <xf numFmtId="164" fontId="27" fillId="0" borderId="0" xfId="0" applyNumberFormat="1" applyFont="1" applyFill="1" applyBorder="1" applyAlignment="1" applyProtection="1">
      <alignment horizontal="center"/>
    </xf>
    <xf numFmtId="49" fontId="27" fillId="0" borderId="0" xfId="0" applyNumberFormat="1" applyFont="1" applyFill="1" applyBorder="1" applyAlignment="1" applyProtection="1">
      <alignment horizontal="left"/>
    </xf>
    <xf numFmtId="0" fontId="37" fillId="0" borderId="0" xfId="0" applyNumberFormat="1" applyFont="1" applyFill="1" applyBorder="1" applyAlignment="1" applyProtection="1">
      <alignment horizontal="center"/>
    </xf>
    <xf numFmtId="164" fontId="37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center" vertical="top"/>
    </xf>
    <xf numFmtId="164" fontId="27" fillId="0" borderId="0" xfId="0" applyNumberFormat="1" applyFont="1" applyFill="1" applyBorder="1" applyAlignment="1" applyProtection="1">
      <alignment horizontal="center" vertical="top"/>
    </xf>
    <xf numFmtId="0" fontId="27" fillId="0" borderId="24" xfId="0" applyNumberFormat="1" applyFont="1" applyFill="1" applyBorder="1" applyAlignment="1" applyProtection="1">
      <alignment horizontal="center"/>
    </xf>
    <xf numFmtId="0" fontId="27" fillId="0" borderId="16" xfId="0" applyNumberFormat="1" applyFont="1" applyFill="1" applyBorder="1" applyAlignment="1" applyProtection="1">
      <alignment horizontal="center" vertical="top" wrapText="1"/>
    </xf>
    <xf numFmtId="0" fontId="27" fillId="0" borderId="23" xfId="0" applyNumberFormat="1" applyFont="1" applyFill="1" applyBorder="1" applyAlignment="1" applyProtection="1">
      <alignment horizontal="center" vertical="top" wrapText="1"/>
    </xf>
    <xf numFmtId="164" fontId="27" fillId="0" borderId="23" xfId="0" applyNumberFormat="1" applyFont="1" applyFill="1" applyBorder="1" applyAlignment="1" applyProtection="1">
      <alignment horizontal="center" vertical="top" wrapText="1"/>
    </xf>
    <xf numFmtId="164" fontId="27" fillId="0" borderId="17" xfId="0" applyNumberFormat="1" applyFont="1" applyFill="1" applyBorder="1" applyAlignment="1" applyProtection="1">
      <alignment horizontal="center" vertical="top" wrapText="1"/>
    </xf>
    <xf numFmtId="164" fontId="27" fillId="0" borderId="0" xfId="0" applyNumberFormat="1" applyFont="1" applyFill="1" applyBorder="1" applyAlignment="1" applyProtection="1">
      <alignment horizontal="center" wrapText="1"/>
    </xf>
    <xf numFmtId="0" fontId="27" fillId="0" borderId="0" xfId="0" applyNumberFormat="1" applyFont="1" applyFill="1" applyBorder="1" applyAlignment="1" applyProtection="1">
      <alignment horizontal="center" wrapText="1"/>
    </xf>
    <xf numFmtId="164" fontId="27" fillId="0" borderId="0" xfId="0" applyNumberFormat="1" applyFont="1" applyFill="1" applyBorder="1" applyAlignment="1" applyProtection="1">
      <alignment horizontal="center" vertical="top" wrapText="1"/>
    </xf>
    <xf numFmtId="0" fontId="27" fillId="0" borderId="0" xfId="0" applyNumberFormat="1" applyFont="1" applyFill="1" applyBorder="1" applyAlignment="1" applyProtection="1">
      <alignment horizontal="center" vertical="top" wrapText="1"/>
    </xf>
    <xf numFmtId="0" fontId="41" fillId="0" borderId="0" xfId="0" applyNumberFormat="1" applyFont="1" applyFill="1" applyBorder="1" applyAlignment="1" applyProtection="1">
      <alignment horizontal="center" wrapText="1"/>
    </xf>
    <xf numFmtId="164" fontId="41" fillId="0" borderId="0" xfId="0" applyNumberFormat="1" applyFont="1" applyFill="1" applyBorder="1" applyAlignment="1" applyProtection="1">
      <alignment horizontal="center" wrapText="1"/>
    </xf>
    <xf numFmtId="0" fontId="27" fillId="0" borderId="18" xfId="0" applyNumberFormat="1" applyFont="1" applyFill="1" applyBorder="1" applyAlignment="1" applyProtection="1">
      <alignment horizontal="left" vertical="top" wrapText="1"/>
    </xf>
    <xf numFmtId="0" fontId="27" fillId="0" borderId="11" xfId="0" applyNumberFormat="1" applyFont="1" applyFill="1" applyBorder="1" applyAlignment="1" applyProtection="1">
      <alignment horizontal="left" vertical="top" wrapText="1"/>
    </xf>
    <xf numFmtId="0" fontId="27" fillId="0" borderId="19" xfId="0" applyNumberFormat="1" applyFont="1" applyFill="1" applyBorder="1" applyAlignment="1" applyProtection="1">
      <alignment horizontal="left" vertical="top" wrapText="1"/>
    </xf>
    <xf numFmtId="168" fontId="27" fillId="0" borderId="24" xfId="0" applyNumberFormat="1" applyFont="1" applyFill="1" applyBorder="1" applyAlignment="1" applyProtection="1">
      <alignment horizontal="right" vertical="top"/>
    </xf>
    <xf numFmtId="0" fontId="29" fillId="0" borderId="0" xfId="0" applyNumberFormat="1" applyFont="1" applyFill="1" applyBorder="1" applyAlignment="1" applyProtection="1">
      <alignment horizontal="center"/>
    </xf>
    <xf numFmtId="49" fontId="27" fillId="0" borderId="18" xfId="0" applyNumberFormat="1" applyFont="1" applyFill="1" applyBorder="1" applyAlignment="1" applyProtection="1">
      <alignment horizontal="center" vertical="top"/>
    </xf>
    <xf numFmtId="49" fontId="27" fillId="0" borderId="11" xfId="0" applyNumberFormat="1" applyFont="1" applyFill="1" applyBorder="1" applyAlignment="1" applyProtection="1">
      <alignment horizontal="center" vertical="top"/>
    </xf>
    <xf numFmtId="49" fontId="27" fillId="0" borderId="19" xfId="0" applyNumberFormat="1" applyFont="1" applyFill="1" applyBorder="1" applyAlignment="1" applyProtection="1">
      <alignment horizontal="center" vertical="top"/>
    </xf>
    <xf numFmtId="49" fontId="27" fillId="0" borderId="18" xfId="0" applyNumberFormat="1" applyFont="1" applyFill="1" applyBorder="1" applyAlignment="1" applyProtection="1">
      <alignment horizontal="center" vertical="top" wrapText="1"/>
    </xf>
    <xf numFmtId="49" fontId="27" fillId="0" borderId="11" xfId="0" applyNumberFormat="1" applyFont="1" applyFill="1" applyBorder="1" applyAlignment="1" applyProtection="1">
      <alignment horizontal="center" vertical="top" wrapText="1"/>
    </xf>
    <xf numFmtId="49" fontId="27" fillId="0" borderId="19" xfId="0" applyNumberFormat="1" applyFont="1" applyFill="1" applyBorder="1" applyAlignment="1" applyProtection="1">
      <alignment horizontal="center" vertical="top" wrapText="1"/>
    </xf>
    <xf numFmtId="49" fontId="27" fillId="0" borderId="16" xfId="0" applyNumberFormat="1" applyFont="1" applyFill="1" applyBorder="1" applyAlignment="1" applyProtection="1">
      <alignment horizontal="center" vertical="top" wrapText="1"/>
    </xf>
    <xf numFmtId="49" fontId="27" fillId="0" borderId="10" xfId="0" applyNumberFormat="1" applyFont="1" applyFill="1" applyBorder="1" applyAlignment="1" applyProtection="1">
      <alignment horizontal="center" vertical="top" wrapText="1"/>
    </xf>
    <xf numFmtId="49" fontId="27" fillId="0" borderId="12" xfId="0" applyNumberFormat="1" applyFont="1" applyFill="1" applyBorder="1" applyAlignment="1" applyProtection="1">
      <alignment horizontal="center" vertical="top" wrapText="1"/>
    </xf>
    <xf numFmtId="0" fontId="39" fillId="0" borderId="0" xfId="0" applyNumberFormat="1" applyFont="1" applyFill="1" applyBorder="1" applyAlignment="1" applyProtection="1">
      <alignment horizontal="center"/>
    </xf>
    <xf numFmtId="0" fontId="40" fillId="0" borderId="0" xfId="0" applyNumberFormat="1" applyFont="1" applyFill="1" applyBorder="1" applyAlignment="1" applyProtection="1">
      <alignment horizontal="center" vertical="top"/>
    </xf>
    <xf numFmtId="0" fontId="27" fillId="0" borderId="0" xfId="0" applyNumberFormat="1" applyFont="1" applyFill="1" applyBorder="1" applyAlignment="1" applyProtection="1">
      <alignment horizontal="left"/>
    </xf>
    <xf numFmtId="0" fontId="27" fillId="0" borderId="21" xfId="0" applyNumberFormat="1" applyFont="1" applyFill="1" applyBorder="1" applyAlignment="1" applyProtection="1">
      <alignment horizontal="center" vertical="top" wrapText="1"/>
    </xf>
    <xf numFmtId="0" fontId="27" fillId="0" borderId="20" xfId="0" applyNumberFormat="1" applyFont="1" applyFill="1" applyBorder="1" applyAlignment="1" applyProtection="1">
      <alignment horizontal="center" vertical="top" wrapText="1"/>
    </xf>
    <xf numFmtId="0" fontId="27" fillId="0" borderId="25" xfId="0" applyNumberFormat="1" applyFont="1" applyFill="1" applyBorder="1" applyAlignment="1" applyProtection="1">
      <alignment horizontal="center" vertical="top" wrapText="1"/>
    </xf>
    <xf numFmtId="164" fontId="30" fillId="0" borderId="0" xfId="0" applyNumberFormat="1" applyFont="1" applyFill="1" applyBorder="1" applyAlignment="1" applyProtection="1">
      <alignment horizontal="center" wrapText="1"/>
    </xf>
    <xf numFmtId="164" fontId="30" fillId="0" borderId="0" xfId="0" applyNumberFormat="1" applyFont="1" applyFill="1" applyBorder="1" applyAlignment="1" applyProtection="1">
      <alignment horizontal="center"/>
    </xf>
    <xf numFmtId="0" fontId="42" fillId="0" borderId="0" xfId="0" applyNumberFormat="1" applyFont="1" applyFill="1" applyBorder="1" applyAlignment="1" applyProtection="1">
      <alignment horizontal="center" vertical="top" wrapText="1"/>
    </xf>
    <xf numFmtId="49" fontId="42" fillId="0" borderId="0" xfId="0" applyNumberFormat="1" applyFont="1" applyFill="1" applyBorder="1" applyAlignment="1" applyProtection="1">
      <alignment horizontal="center" vertical="top"/>
    </xf>
    <xf numFmtId="0" fontId="31" fillId="0" borderId="0" xfId="0" applyNumberFormat="1" applyFont="1" applyFill="1" applyBorder="1" applyAlignment="1" applyProtection="1">
      <alignment horizontal="left"/>
    </xf>
    <xf numFmtId="0" fontId="31" fillId="0" borderId="0" xfId="0" applyNumberFormat="1" applyFont="1" applyFill="1" applyBorder="1" applyAlignment="1" applyProtection="1">
      <alignment horizontal="left" vertical="top" wrapText="1"/>
    </xf>
    <xf numFmtId="164" fontId="30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31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 wrapText="1"/>
    </xf>
    <xf numFmtId="0" fontId="2" fillId="0" borderId="24" xfId="0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 applyProtection="1">
      <alignment horizontal="center" vertical="top"/>
    </xf>
    <xf numFmtId="0" fontId="31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5" fillId="0" borderId="0" xfId="0" applyFont="1" applyFill="1" applyAlignment="1">
      <alignment horizontal="center" vertical="top"/>
    </xf>
    <xf numFmtId="0" fontId="25" fillId="4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0" fillId="0" borderId="0" xfId="0"/>
    <xf numFmtId="49" fontId="2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 vertical="top" wrapText="1"/>
    </xf>
    <xf numFmtId="49" fontId="3" fillId="0" borderId="0" xfId="0" applyNumberFormat="1" applyFont="1" applyFill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/>
    </xf>
    <xf numFmtId="0" fontId="5" fillId="0" borderId="2" xfId="0" applyNumberFormat="1" applyFont="1" applyFill="1" applyBorder="1" applyAlignment="1">
      <alignment horizontal="left" vertical="top" wrapText="1"/>
    </xf>
    <xf numFmtId="0" fontId="5" fillId="0" borderId="4" xfId="0" applyNumberFormat="1" applyFont="1" applyFill="1" applyBorder="1" applyAlignment="1">
      <alignment horizontal="left" vertical="top" wrapText="1"/>
    </xf>
    <xf numFmtId="0" fontId="5" fillId="0" borderId="3" xfId="0" applyNumberFormat="1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49" fontId="5" fillId="0" borderId="18" xfId="0" applyNumberFormat="1" applyFont="1" applyFill="1" applyBorder="1" applyAlignment="1">
      <alignment horizontal="center" vertical="top"/>
    </xf>
    <xf numFmtId="49" fontId="5" fillId="0" borderId="11" xfId="0" applyNumberFormat="1" applyFont="1" applyFill="1" applyBorder="1" applyAlignment="1">
      <alignment horizontal="center" vertical="top"/>
    </xf>
    <xf numFmtId="49" fontId="5" fillId="0" borderId="19" xfId="0" applyNumberFormat="1" applyFont="1" applyFill="1" applyBorder="1" applyAlignment="1">
      <alignment horizontal="center" vertical="top"/>
    </xf>
    <xf numFmtId="0" fontId="5" fillId="0" borderId="16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top"/>
    </xf>
    <xf numFmtId="0" fontId="5" fillId="0" borderId="12" xfId="0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/>
    </xf>
    <xf numFmtId="0" fontId="5" fillId="0" borderId="16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left" vertical="top" wrapText="1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top" wrapText="1"/>
    </xf>
    <xf numFmtId="0" fontId="5" fillId="0" borderId="11" xfId="0" applyNumberFormat="1" applyFont="1" applyFill="1" applyBorder="1" applyAlignment="1">
      <alignment horizontal="center" vertical="top" wrapText="1"/>
    </xf>
    <xf numFmtId="0" fontId="5" fillId="0" borderId="19" xfId="0" applyNumberFormat="1" applyFont="1" applyFill="1" applyBorder="1" applyAlignment="1">
      <alignment horizontal="center" vertical="top" wrapText="1"/>
    </xf>
    <xf numFmtId="0" fontId="5" fillId="0" borderId="16" xfId="0" applyNumberFormat="1" applyFont="1" applyFill="1" applyBorder="1" applyAlignment="1">
      <alignment horizontal="left" vertical="top" wrapText="1"/>
    </xf>
    <xf numFmtId="0" fontId="5" fillId="0" borderId="10" xfId="0" applyNumberFormat="1" applyFont="1" applyFill="1" applyBorder="1" applyAlignment="1">
      <alignment horizontal="left" vertical="top" wrapText="1"/>
    </xf>
    <xf numFmtId="0" fontId="5" fillId="0" borderId="12" xfId="0" applyNumberFormat="1" applyFont="1" applyFill="1" applyBorder="1" applyAlignment="1">
      <alignment horizontal="left" vertical="top" wrapText="1"/>
    </xf>
    <xf numFmtId="0" fontId="5" fillId="0" borderId="24" xfId="0" applyNumberFormat="1" applyFont="1" applyFill="1" applyBorder="1" applyAlignment="1">
      <alignment horizontal="left" vertical="top" wrapText="1"/>
    </xf>
    <xf numFmtId="4" fontId="2" fillId="0" borderId="2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top"/>
    </xf>
    <xf numFmtId="0" fontId="5" fillId="0" borderId="19" xfId="0" applyFont="1" applyFill="1" applyBorder="1" applyAlignment="1">
      <alignment horizontal="center" vertical="top"/>
    </xf>
    <xf numFmtId="164" fontId="2" fillId="0" borderId="0" xfId="0" applyNumberFormat="1" applyFont="1" applyFill="1" applyAlignment="1">
      <alignment horizontal="left"/>
    </xf>
    <xf numFmtId="168" fontId="2" fillId="0" borderId="18" xfId="0" applyNumberFormat="1" applyFont="1" applyFill="1" applyBorder="1" applyAlignment="1">
      <alignment horizontal="center" vertical="top"/>
    </xf>
    <xf numFmtId="168" fontId="2" fillId="0" borderId="11" xfId="0" applyNumberFormat="1" applyFont="1" applyFill="1" applyBorder="1" applyAlignment="1">
      <alignment horizontal="center" vertical="top"/>
    </xf>
    <xf numFmtId="168" fontId="2" fillId="0" borderId="19" xfId="0" applyNumberFormat="1" applyFont="1" applyFill="1" applyBorder="1" applyAlignment="1">
      <alignment horizontal="center" vertical="top"/>
    </xf>
    <xf numFmtId="168" fontId="2" fillId="0" borderId="18" xfId="0" applyNumberFormat="1" applyFont="1" applyFill="1" applyBorder="1" applyAlignment="1">
      <alignment horizontal="center" vertical="top" wrapText="1"/>
    </xf>
    <xf numFmtId="168" fontId="2" fillId="0" borderId="11" xfId="0" applyNumberFormat="1" applyFont="1" applyFill="1" applyBorder="1" applyAlignment="1">
      <alignment horizontal="center" vertical="top" wrapText="1"/>
    </xf>
    <xf numFmtId="168" fontId="2" fillId="0" borderId="19" xfId="0" applyNumberFormat="1" applyFont="1" applyFill="1" applyBorder="1" applyAlignment="1">
      <alignment horizontal="center" vertical="top" wrapText="1"/>
    </xf>
    <xf numFmtId="168" fontId="0" fillId="0" borderId="0" xfId="0" applyNumberFormat="1" applyFont="1" applyFill="1" applyAlignment="1">
      <alignment horizontal="center" vertical="top"/>
    </xf>
    <xf numFmtId="168" fontId="2" fillId="0" borderId="15" xfId="0" applyNumberFormat="1" applyFont="1" applyFill="1" applyBorder="1" applyAlignment="1">
      <alignment horizontal="center" vertical="top" wrapText="1"/>
    </xf>
    <xf numFmtId="168" fontId="5" fillId="0" borderId="0" xfId="0" applyNumberFormat="1" applyFont="1" applyFill="1" applyAlignment="1">
      <alignment horizontal="left"/>
    </xf>
    <xf numFmtId="168" fontId="0" fillId="0" borderId="0" xfId="0" applyNumberFormat="1" applyFont="1" applyFill="1" applyAlignment="1">
      <alignment horizontal="left"/>
    </xf>
    <xf numFmtId="168" fontId="25" fillId="0" borderId="0" xfId="0" applyNumberFormat="1" applyFont="1" applyFill="1" applyAlignment="1">
      <alignment horizontal="center" vertical="top"/>
    </xf>
    <xf numFmtId="168" fontId="5" fillId="0" borderId="16" xfId="0" applyNumberFormat="1" applyFont="1" applyFill="1" applyBorder="1" applyAlignment="1">
      <alignment horizontal="center" vertical="top" wrapText="1"/>
    </xf>
    <xf numFmtId="168" fontId="5" fillId="0" borderId="17" xfId="0" applyNumberFormat="1" applyFont="1" applyFill="1" applyBorder="1" applyAlignment="1">
      <alignment horizontal="center" vertical="top" wrapText="1"/>
    </xf>
    <xf numFmtId="168" fontId="5" fillId="0" borderId="15" xfId="0" applyNumberFormat="1" applyFont="1" applyFill="1" applyBorder="1" applyAlignment="1">
      <alignment horizontal="center" vertical="top" wrapText="1"/>
    </xf>
    <xf numFmtId="164" fontId="2" fillId="0" borderId="21" xfId="0" applyNumberFormat="1" applyFont="1" applyFill="1" applyBorder="1" applyAlignment="1">
      <alignment horizontal="center" vertical="top" wrapText="1"/>
    </xf>
    <xf numFmtId="164" fontId="2" fillId="0" borderId="20" xfId="0" applyNumberFormat="1" applyFont="1" applyFill="1" applyBorder="1" applyAlignment="1">
      <alignment horizontal="center" vertical="top" wrapText="1"/>
    </xf>
    <xf numFmtId="164" fontId="2" fillId="0" borderId="25" xfId="0" applyNumberFormat="1" applyFont="1" applyFill="1" applyBorder="1" applyAlignment="1">
      <alignment horizontal="center" vertical="top" wrapText="1"/>
    </xf>
    <xf numFmtId="168" fontId="3" fillId="0" borderId="0" xfId="0" applyNumberFormat="1" applyFont="1" applyFill="1" applyAlignment="1">
      <alignment horizontal="center" vertical="top" wrapText="1"/>
    </xf>
  </cellXfs>
  <cellStyles count="61">
    <cellStyle name="Comma" xfId="2"/>
    <cellStyle name="Excel Built-in Normal" xfId="3"/>
    <cellStyle name="m49048872" xfId="4"/>
    <cellStyle name="normal" xfId="5"/>
    <cellStyle name="st25" xfId="56"/>
    <cellStyle name="TableStyleLight1" xfId="6"/>
    <cellStyle name="xl23" xfId="55"/>
    <cellStyle name="xl24" xfId="7"/>
    <cellStyle name="xl25" xfId="60"/>
    <cellStyle name="xl26" xfId="54"/>
    <cellStyle name="xl32" xfId="58"/>
    <cellStyle name="xl33" xfId="8"/>
    <cellStyle name="xl34" xfId="59"/>
    <cellStyle name="xl35" xfId="9"/>
    <cellStyle name="xl36" xfId="10"/>
    <cellStyle name="xl37" xfId="57"/>
    <cellStyle name="xl38" xfId="11"/>
    <cellStyle name="xl40" xfId="12"/>
    <cellStyle name="xl41 2" xfId="13"/>
    <cellStyle name="xl60" xfId="14"/>
    <cellStyle name="xl61" xfId="15"/>
    <cellStyle name="xl64" xfId="16"/>
    <cellStyle name="Гиперссылка 3" xfId="17"/>
    <cellStyle name="Гиперссылка 4" xfId="18"/>
    <cellStyle name="Денежный 2" xfId="19"/>
    <cellStyle name="Денежный 2 4" xfId="20"/>
    <cellStyle name="Обычный" xfId="0" builtinId="0"/>
    <cellStyle name="Обычный 10" xfId="21"/>
    <cellStyle name="Обычный 10 3" xfId="22"/>
    <cellStyle name="Обычный 14 2" xfId="23"/>
    <cellStyle name="Обычный 2" xfId="1"/>
    <cellStyle name="Обычный 2 2" xfId="24"/>
    <cellStyle name="Обычный 2 2 2" xfId="25"/>
    <cellStyle name="Обычный 2 3" xfId="26"/>
    <cellStyle name="Обычный 2 5" xfId="27"/>
    <cellStyle name="Обычный 2_Приложение 10 УФНС для оценки эффективности льгот" xfId="28"/>
    <cellStyle name="Обычный 23" xfId="29"/>
    <cellStyle name="Обычный 25" xfId="30"/>
    <cellStyle name="Обычный 27" xfId="31"/>
    <cellStyle name="Обычный 28" xfId="32"/>
    <cellStyle name="Обычный 3" xfId="33"/>
    <cellStyle name="Обычный 3 2" xfId="34"/>
    <cellStyle name="Обычный 3 2 2 2" xfId="35"/>
    <cellStyle name="Обычный 3 3" xfId="36"/>
    <cellStyle name="Обычный 3 4" xfId="37"/>
    <cellStyle name="Обычный 4" xfId="38"/>
    <cellStyle name="Обычный 4 5" xfId="39"/>
    <cellStyle name="Обычный 5" xfId="40"/>
    <cellStyle name="Обычный 5 2" xfId="41"/>
    <cellStyle name="Обычный 6" xfId="42"/>
    <cellStyle name="Обычный 7" xfId="43"/>
    <cellStyle name="Обычный 8" xfId="44"/>
    <cellStyle name="Обычный 8 2" xfId="45"/>
    <cellStyle name="Обычный 9" xfId="46"/>
    <cellStyle name="Процентный 2" xfId="47"/>
    <cellStyle name="Процентный 2 2" xfId="48"/>
    <cellStyle name="Стиль 1" xfId="49"/>
    <cellStyle name="Финансовый 2" xfId="50"/>
    <cellStyle name="Финансовый 2 2" xfId="51"/>
    <cellStyle name="Финансовый 2 3" xfId="52"/>
    <cellStyle name="Финансовый 3" xfId="53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_mszn/&#1043;&#1054;&#1057;&#1055;&#1056;&#1054;&#1043;&#1056;&#1040;&#1052;&#1052;&#1067;/&#1057;&#1054;&#1062;&#1055;&#1054;&#1044;&#1044;&#1045;&#1056;&#1046;&#1050;&#1040;/2022%20&#1043;&#1054;&#1044;/&#1048;&#1079;&#1084;&#1077;&#1085;&#1077;&#1085;&#1080;&#1103;%202022/&#8470;1%20(&#1089;%20&#1082;&#1072;&#1089;&#1089;&#1086;&#1081;%202021%20&#1075;.)/&#1057;&#1055;&#1056;&#1040;&#1042;&#1050;&#1048;%20(&#1076;&#1083;&#1103;%20&#1088;&#1077;&#1089;&#1091;&#1088;&#1089;&#1085;&#1086;&#1075;&#1086;%20&#1086;&#1073;&#1077;&#1089;&#1087;&#1077;&#1095;&#1077;&#1085;&#1080;&#1103;)/&#1057;&#1087;&#1088;&#1072;&#1074;&#1082;&#1080;%20&#1056;&#1091;&#1073;&#1094;&#1086;&#1074;/&#1041;&#1102;&#1076;&#1078;&#1077;&#1090;&#1085;&#1072;&#1103;%20&#1088;&#1086;&#1089;&#1087;&#1080;&#1089;&#1100;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_mszn/&#1043;&#1054;&#1057;&#1055;&#1056;&#1054;&#1043;&#1056;&#1040;&#1052;&#1052;&#1067;/&#1057;&#1054;&#1062;&#1055;&#1054;&#1044;&#1044;&#1045;&#1056;&#1046;&#1050;&#1040;/2022%20&#1043;&#1054;&#1044;/&#1048;&#1079;&#1084;&#1077;&#1085;&#1077;&#1085;&#1080;&#1103;%202022/&#8470;1%20(&#1089;%20&#1082;&#1072;&#1089;&#1089;&#1086;&#1081;%202021%20&#1075;.)/&#1057;&#1055;&#1056;&#1040;&#1042;&#1050;&#1048;%20(&#1076;&#1083;&#1103;%20&#1088;&#1077;&#1089;&#1091;&#1088;&#1089;&#1085;&#1086;&#1075;&#1086;%20&#1086;&#1073;&#1077;&#1089;&#1087;&#1077;&#1095;&#1077;&#1085;&#1080;&#1103;)/&#1040;&#1085;&#1072;&#1083;&#1080;&#1090;&#1080;&#1095;&#1077;&#1089;&#1082;&#1072;&#1103;%20&#1080;&#1085;&#1092;-&#1103;%20&#1086;&#1073;%20&#1080;&#1089;&#1087;&#1086;&#1083;&#1085;&#1077;&#1085;&#1080;&#1080;%20&#1075;&#1086;&#1089;&#1087;&#1088;&#1086;&#1075;&#1088;&#1072;&#1084;&#1084;%20&#1079;&#1072;%202021%20&#1075;.%20(&#1052;&#1080;&#1085;&#1092;&#1080;&#1085;%20&#1059;&#105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спись 2021"/>
      <sheetName val="Ф-127 за год"/>
      <sheetName val="справка за 2021г по ЦСР"/>
      <sheetName val="по КБК и получателям"/>
      <sheetName val="ЖКУ ФБ"/>
      <sheetName val="БУ и АУ своды"/>
      <sheetName val="учрежд"/>
    </sheetNames>
    <sheetDataSet>
      <sheetData sheetId="0"/>
      <sheetData sheetId="1"/>
      <sheetData sheetId="2"/>
      <sheetData sheetId="3">
        <row r="1975">
          <cell r="CE1975">
            <v>-227.32451999999998</v>
          </cell>
        </row>
        <row r="1980">
          <cell r="CE1980">
            <v>26.677810000000001</v>
          </cell>
        </row>
        <row r="1982">
          <cell r="CE1982">
            <v>1072701.84445</v>
          </cell>
        </row>
        <row r="2019">
          <cell r="CE2019">
            <v>195464.09497999999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акт 2021 г."/>
    </sheetNames>
    <sheetDataSet>
      <sheetData sheetId="0">
        <row r="1667">
          <cell r="E1667">
            <v>3575884.1979999999</v>
          </cell>
        </row>
        <row r="1669">
          <cell r="E1669">
            <v>428316.32579999999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tabSelected="1" topLeftCell="A50" zoomScale="74" zoomScaleNormal="74" zoomScalePageLayoutView="80" workbookViewId="0">
      <selection activeCell="R79" sqref="R79"/>
    </sheetView>
  </sheetViews>
  <sheetFormatPr defaultColWidth="9.140625" defaultRowHeight="15.75" x14ac:dyDescent="0.25"/>
  <cols>
    <col min="1" max="1" width="10.42578125" style="118" customWidth="1"/>
    <col min="2" max="2" width="7" style="118" customWidth="1"/>
    <col min="3" max="3" width="4.85546875" style="116" customWidth="1"/>
    <col min="4" max="4" width="54.7109375" style="116" customWidth="1"/>
    <col min="5" max="5" width="11.5703125" style="117" customWidth="1"/>
    <col min="6" max="8" width="12.42578125" style="116" hidden="1" customWidth="1"/>
    <col min="9" max="9" width="14" style="116" customWidth="1"/>
    <col min="10" max="12" width="14" style="114" customWidth="1"/>
    <col min="13" max="13" width="14" style="115" customWidth="1"/>
    <col min="14" max="19" width="14" style="114" customWidth="1"/>
    <col min="20" max="20" width="22.7109375" style="114" customWidth="1"/>
    <col min="21" max="16384" width="9.140625" style="114"/>
  </cols>
  <sheetData>
    <row r="1" spans="1:19" ht="20.25" customHeight="1" x14ac:dyDescent="0.25">
      <c r="M1" s="117"/>
      <c r="N1" s="128"/>
      <c r="O1" s="128"/>
      <c r="Q1" s="387" t="s">
        <v>401</v>
      </c>
      <c r="R1" s="387"/>
      <c r="S1" s="387"/>
    </row>
    <row r="2" spans="1:19" ht="48.75" customHeight="1" x14ac:dyDescent="0.25">
      <c r="M2" s="117"/>
      <c r="N2" s="117"/>
      <c r="O2" s="117"/>
      <c r="Q2" s="388" t="s">
        <v>473</v>
      </c>
      <c r="R2" s="388"/>
      <c r="S2" s="388"/>
    </row>
    <row r="3" spans="1:19" ht="13.5" customHeight="1" x14ac:dyDescent="0.25"/>
    <row r="4" spans="1:19" x14ac:dyDescent="0.25">
      <c r="A4" s="147"/>
      <c r="B4" s="147"/>
      <c r="C4" s="382"/>
      <c r="D4" s="382"/>
      <c r="E4" s="383"/>
      <c r="L4" s="128"/>
      <c r="M4" s="117"/>
      <c r="N4" s="128"/>
      <c r="O4" s="128"/>
      <c r="Q4" s="389" t="s">
        <v>400</v>
      </c>
      <c r="R4" s="389"/>
      <c r="S4" s="389"/>
    </row>
    <row r="5" spans="1:19" ht="48.75" customHeight="1" x14ac:dyDescent="0.25">
      <c r="A5" s="147"/>
      <c r="B5" s="147"/>
      <c r="C5" s="382"/>
      <c r="D5" s="382"/>
      <c r="E5" s="383"/>
      <c r="G5" s="128"/>
      <c r="H5" s="128"/>
      <c r="L5" s="117"/>
      <c r="M5" s="117"/>
      <c r="N5" s="117"/>
      <c r="O5" s="117"/>
      <c r="Q5" s="390" t="s">
        <v>174</v>
      </c>
      <c r="R5" s="390"/>
      <c r="S5" s="390"/>
    </row>
    <row r="6" spans="1:19" ht="19.5" customHeight="1" x14ac:dyDescent="0.25">
      <c r="A6" s="147"/>
      <c r="B6" s="147"/>
      <c r="C6" s="382"/>
      <c r="D6" s="382"/>
      <c r="E6" s="383"/>
    </row>
    <row r="7" spans="1:19" x14ac:dyDescent="0.25">
      <c r="A7" s="392" t="s">
        <v>436</v>
      </c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  <c r="Q7" s="392"/>
      <c r="R7" s="392"/>
    </row>
    <row r="8" spans="1:19" ht="27" customHeight="1" x14ac:dyDescent="0.25">
      <c r="A8" s="393" t="s">
        <v>435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</row>
    <row r="9" spans="1:19" x14ac:dyDescent="0.25">
      <c r="A9" s="127" t="s">
        <v>146</v>
      </c>
      <c r="B9" s="127"/>
      <c r="D9" s="148"/>
      <c r="E9" s="394" t="s">
        <v>175</v>
      </c>
      <c r="F9" s="394"/>
      <c r="G9" s="394"/>
      <c r="H9" s="394"/>
      <c r="I9" s="394"/>
      <c r="J9" s="394"/>
      <c r="K9" s="394"/>
      <c r="L9" s="394"/>
      <c r="M9" s="394"/>
      <c r="N9" s="394"/>
      <c r="O9" s="394"/>
    </row>
    <row r="10" spans="1:19" ht="15.75" customHeight="1" x14ac:dyDescent="0.25">
      <c r="A10" s="395"/>
      <c r="B10" s="395"/>
      <c r="D10" s="149"/>
      <c r="E10" s="388" t="s">
        <v>0</v>
      </c>
      <c r="F10" s="388"/>
      <c r="G10" s="388"/>
      <c r="H10" s="388"/>
      <c r="I10" s="388"/>
      <c r="J10" s="388"/>
      <c r="K10" s="388"/>
      <c r="L10" s="388"/>
      <c r="M10" s="388"/>
      <c r="N10" s="388"/>
      <c r="O10" s="388"/>
    </row>
    <row r="11" spans="1:19" ht="34.5" customHeight="1" x14ac:dyDescent="0.25">
      <c r="A11" s="127" t="s">
        <v>147</v>
      </c>
      <c r="B11" s="127"/>
      <c r="D11" s="148"/>
      <c r="E11" s="396" t="s">
        <v>30</v>
      </c>
      <c r="F11" s="396"/>
      <c r="G11" s="396"/>
      <c r="H11" s="396"/>
      <c r="I11" s="396"/>
      <c r="J11" s="396"/>
      <c r="K11" s="396"/>
      <c r="L11" s="396"/>
      <c r="M11" s="396"/>
      <c r="N11" s="396"/>
      <c r="O11" s="396"/>
    </row>
    <row r="12" spans="1:19" ht="29.25" customHeight="1" x14ac:dyDescent="0.25">
      <c r="A12" s="173"/>
      <c r="B12" s="173"/>
      <c r="D12" s="149"/>
      <c r="E12" s="388" t="s">
        <v>2</v>
      </c>
      <c r="F12" s="388"/>
      <c r="G12" s="388"/>
      <c r="H12" s="388"/>
      <c r="I12" s="388"/>
      <c r="J12" s="388"/>
      <c r="K12" s="388"/>
      <c r="L12" s="388"/>
      <c r="M12" s="388"/>
      <c r="N12" s="388"/>
      <c r="O12" s="388"/>
    </row>
    <row r="13" spans="1:19" ht="15" customHeight="1" x14ac:dyDescent="0.25">
      <c r="A13" s="399" t="s">
        <v>3</v>
      </c>
      <c r="B13" s="399"/>
      <c r="C13" s="399" t="s">
        <v>247</v>
      </c>
      <c r="D13" s="391" t="s">
        <v>399</v>
      </c>
      <c r="E13" s="391" t="s">
        <v>398</v>
      </c>
      <c r="F13" s="399" t="s">
        <v>397</v>
      </c>
      <c r="G13" s="399"/>
      <c r="H13" s="399"/>
      <c r="I13" s="399"/>
      <c r="J13" s="399"/>
      <c r="K13" s="399"/>
      <c r="L13" s="399"/>
      <c r="M13" s="399"/>
      <c r="N13" s="399"/>
      <c r="O13" s="399"/>
      <c r="P13" s="399"/>
      <c r="Q13" s="399"/>
      <c r="R13" s="399"/>
      <c r="S13" s="399"/>
    </row>
    <row r="14" spans="1:19" ht="52.5" customHeight="1" x14ac:dyDescent="0.25">
      <c r="A14" s="399"/>
      <c r="B14" s="399"/>
      <c r="C14" s="399"/>
      <c r="D14" s="391"/>
      <c r="E14" s="391"/>
      <c r="F14" s="385" t="s">
        <v>396</v>
      </c>
      <c r="G14" s="385" t="s">
        <v>395</v>
      </c>
      <c r="H14" s="385" t="s">
        <v>394</v>
      </c>
      <c r="I14" s="385" t="s">
        <v>393</v>
      </c>
      <c r="J14" s="385" t="s">
        <v>392</v>
      </c>
      <c r="K14" s="385" t="s">
        <v>391</v>
      </c>
      <c r="L14" s="385" t="s">
        <v>390</v>
      </c>
      <c r="M14" s="385" t="s">
        <v>389</v>
      </c>
      <c r="N14" s="385" t="s">
        <v>388</v>
      </c>
      <c r="O14" s="385" t="s">
        <v>387</v>
      </c>
      <c r="P14" s="291" t="s">
        <v>386</v>
      </c>
      <c r="Q14" s="291" t="s">
        <v>385</v>
      </c>
      <c r="R14" s="291" t="s">
        <v>384</v>
      </c>
      <c r="S14" s="291" t="s">
        <v>472</v>
      </c>
    </row>
    <row r="15" spans="1:19" x14ac:dyDescent="0.25">
      <c r="A15" s="293" t="s">
        <v>8</v>
      </c>
      <c r="B15" s="308" t="s">
        <v>9</v>
      </c>
      <c r="C15" s="399"/>
      <c r="D15" s="391"/>
      <c r="E15" s="391"/>
      <c r="F15" s="385" t="s">
        <v>383</v>
      </c>
      <c r="G15" s="385" t="s">
        <v>382</v>
      </c>
      <c r="H15" s="385" t="s">
        <v>382</v>
      </c>
      <c r="I15" s="385" t="s">
        <v>382</v>
      </c>
      <c r="J15" s="385" t="s">
        <v>382</v>
      </c>
      <c r="K15" s="385" t="s">
        <v>382</v>
      </c>
      <c r="L15" s="385" t="s">
        <v>382</v>
      </c>
      <c r="M15" s="385" t="s">
        <v>382</v>
      </c>
      <c r="N15" s="385" t="s">
        <v>382</v>
      </c>
      <c r="O15" s="385" t="s">
        <v>382</v>
      </c>
      <c r="P15" s="385" t="s">
        <v>381</v>
      </c>
      <c r="Q15" s="385" t="s">
        <v>381</v>
      </c>
      <c r="R15" s="385" t="s">
        <v>381</v>
      </c>
      <c r="S15" s="385" t="s">
        <v>381</v>
      </c>
    </row>
    <row r="16" spans="1:19" ht="15.75" customHeight="1" x14ac:dyDescent="0.25">
      <c r="A16" s="401" t="s">
        <v>380</v>
      </c>
      <c r="B16" s="401"/>
      <c r="C16" s="401"/>
      <c r="D16" s="401"/>
      <c r="E16" s="401"/>
      <c r="F16" s="401"/>
      <c r="G16" s="401"/>
      <c r="H16" s="401"/>
      <c r="I16" s="401"/>
      <c r="J16" s="401"/>
      <c r="K16" s="401"/>
      <c r="L16" s="401"/>
      <c r="M16" s="401"/>
      <c r="N16" s="401"/>
      <c r="O16" s="401"/>
      <c r="P16" s="401"/>
      <c r="Q16" s="401"/>
      <c r="R16" s="401"/>
      <c r="S16" s="401"/>
    </row>
    <row r="17" spans="1:19" ht="78.75" x14ac:dyDescent="0.25">
      <c r="A17" s="293" t="s">
        <v>27</v>
      </c>
      <c r="B17" s="293" t="s">
        <v>377</v>
      </c>
      <c r="C17" s="291">
        <v>1</v>
      </c>
      <c r="D17" s="294" t="s">
        <v>379</v>
      </c>
      <c r="E17" s="385" t="s">
        <v>349</v>
      </c>
      <c r="F17" s="292">
        <v>97.7</v>
      </c>
      <c r="G17" s="292">
        <v>97.8</v>
      </c>
      <c r="H17" s="292">
        <v>98.1</v>
      </c>
      <c r="I17" s="295">
        <v>98.4</v>
      </c>
      <c r="J17" s="292">
        <v>98.5</v>
      </c>
      <c r="K17" s="292">
        <v>98.7</v>
      </c>
      <c r="L17" s="292">
        <v>99.9</v>
      </c>
      <c r="M17" s="296">
        <v>100</v>
      </c>
      <c r="N17" s="292">
        <v>99.9</v>
      </c>
      <c r="O17" s="292">
        <v>99.9</v>
      </c>
      <c r="P17" s="292">
        <v>99.9</v>
      </c>
      <c r="Q17" s="292">
        <v>99.9</v>
      </c>
      <c r="R17" s="292">
        <v>99.9</v>
      </c>
      <c r="S17" s="292">
        <v>99.9</v>
      </c>
    </row>
    <row r="18" spans="1:19" ht="79.5" customHeight="1" x14ac:dyDescent="0.25">
      <c r="A18" s="293" t="s">
        <v>27</v>
      </c>
      <c r="B18" s="293" t="s">
        <v>377</v>
      </c>
      <c r="C18" s="291">
        <v>2</v>
      </c>
      <c r="D18" s="297" t="s">
        <v>378</v>
      </c>
      <c r="E18" s="385" t="s">
        <v>349</v>
      </c>
      <c r="F18" s="292">
        <v>32</v>
      </c>
      <c r="G18" s="292">
        <v>32.5</v>
      </c>
      <c r="H18" s="292">
        <v>57.8</v>
      </c>
      <c r="I18" s="296">
        <v>62.2</v>
      </c>
      <c r="J18" s="296">
        <v>58.9</v>
      </c>
      <c r="K18" s="296">
        <v>81</v>
      </c>
      <c r="L18" s="292">
        <v>100.2</v>
      </c>
      <c r="M18" s="296">
        <v>102.6</v>
      </c>
      <c r="N18" s="298">
        <v>101</v>
      </c>
      <c r="O18" s="292">
        <v>99.8</v>
      </c>
      <c r="P18" s="292">
        <v>100</v>
      </c>
      <c r="Q18" s="292">
        <v>100</v>
      </c>
      <c r="R18" s="292">
        <v>100</v>
      </c>
      <c r="S18" s="292">
        <v>100</v>
      </c>
    </row>
    <row r="19" spans="1:19" ht="47.25" hidden="1" customHeight="1" x14ac:dyDescent="0.25">
      <c r="A19" s="293" t="s">
        <v>27</v>
      </c>
      <c r="B19" s="293" t="s">
        <v>377</v>
      </c>
      <c r="C19" s="291">
        <v>3</v>
      </c>
      <c r="D19" s="297" t="s">
        <v>376</v>
      </c>
      <c r="E19" s="385" t="s">
        <v>349</v>
      </c>
      <c r="F19" s="292">
        <v>75.099999999999994</v>
      </c>
      <c r="G19" s="292">
        <v>75.099999999999994</v>
      </c>
      <c r="H19" s="292">
        <v>60.3</v>
      </c>
      <c r="I19" s="296">
        <v>62.3</v>
      </c>
      <c r="J19" s="296">
        <v>63.2</v>
      </c>
      <c r="K19" s="296">
        <v>63.4</v>
      </c>
      <c r="L19" s="296">
        <v>65.900000000000006</v>
      </c>
      <c r="M19" s="296">
        <v>63.8</v>
      </c>
      <c r="N19" s="292">
        <v>64</v>
      </c>
      <c r="O19" s="292">
        <v>64</v>
      </c>
      <c r="P19" s="291">
        <v>64.099999999999994</v>
      </c>
      <c r="Q19" s="291">
        <v>64.099999999999994</v>
      </c>
      <c r="R19" s="291">
        <v>64.2</v>
      </c>
      <c r="S19" s="291">
        <v>64.2</v>
      </c>
    </row>
    <row r="20" spans="1:19" x14ac:dyDescent="0.25">
      <c r="A20" s="400" t="s">
        <v>375</v>
      </c>
      <c r="B20" s="400"/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400"/>
      <c r="N20" s="400"/>
      <c r="O20" s="400"/>
      <c r="P20" s="400"/>
      <c r="Q20" s="400"/>
      <c r="R20" s="400"/>
      <c r="S20" s="400"/>
    </row>
    <row r="21" spans="1:19" ht="128.25" customHeight="1" x14ac:dyDescent="0.25">
      <c r="A21" s="293" t="s">
        <v>27</v>
      </c>
      <c r="B21" s="293" t="s">
        <v>38</v>
      </c>
      <c r="C21" s="291">
        <v>1</v>
      </c>
      <c r="D21" s="294" t="s">
        <v>374</v>
      </c>
      <c r="E21" s="385" t="s">
        <v>349</v>
      </c>
      <c r="F21" s="292">
        <v>99</v>
      </c>
      <c r="G21" s="292">
        <v>98</v>
      </c>
      <c r="H21" s="292">
        <v>100</v>
      </c>
      <c r="I21" s="291">
        <v>100</v>
      </c>
      <c r="J21" s="291">
        <v>98.4</v>
      </c>
      <c r="K21" s="291">
        <v>98.4</v>
      </c>
      <c r="L21" s="291">
        <v>98.8</v>
      </c>
      <c r="M21" s="385">
        <v>98.4</v>
      </c>
      <c r="N21" s="291">
        <v>98.4</v>
      </c>
      <c r="O21" s="291">
        <v>98.4</v>
      </c>
      <c r="P21" s="291">
        <v>98.4</v>
      </c>
      <c r="Q21" s="291">
        <v>98.4</v>
      </c>
      <c r="R21" s="291">
        <v>98.4</v>
      </c>
      <c r="S21" s="291">
        <v>98.4</v>
      </c>
    </row>
    <row r="22" spans="1:19" ht="100.5" customHeight="1" x14ac:dyDescent="0.25">
      <c r="A22" s="293" t="s">
        <v>27</v>
      </c>
      <c r="B22" s="293" t="s">
        <v>38</v>
      </c>
      <c r="C22" s="291">
        <v>2</v>
      </c>
      <c r="D22" s="297" t="s">
        <v>373</v>
      </c>
      <c r="E22" s="385" t="s">
        <v>349</v>
      </c>
      <c r="F22" s="291">
        <v>141.5</v>
      </c>
      <c r="G22" s="292">
        <v>141</v>
      </c>
      <c r="H22" s="292">
        <v>31.8</v>
      </c>
      <c r="I22" s="292">
        <v>32</v>
      </c>
      <c r="J22" s="292">
        <v>30</v>
      </c>
      <c r="K22" s="292">
        <v>27</v>
      </c>
      <c r="L22" s="292">
        <v>26.8</v>
      </c>
      <c r="M22" s="296">
        <v>26.7</v>
      </c>
      <c r="N22" s="292">
        <v>24.7</v>
      </c>
      <c r="O22" s="292">
        <v>26.9</v>
      </c>
      <c r="P22" s="292">
        <v>26</v>
      </c>
      <c r="Q22" s="292">
        <v>26</v>
      </c>
      <c r="R22" s="292">
        <v>26</v>
      </c>
      <c r="S22" s="292">
        <v>26</v>
      </c>
    </row>
    <row r="23" spans="1:19" ht="90.75" customHeight="1" x14ac:dyDescent="0.25">
      <c r="A23" s="293" t="s">
        <v>27</v>
      </c>
      <c r="B23" s="293" t="s">
        <v>38</v>
      </c>
      <c r="C23" s="291">
        <v>3</v>
      </c>
      <c r="D23" s="297" t="s">
        <v>372</v>
      </c>
      <c r="E23" s="385" t="s">
        <v>349</v>
      </c>
      <c r="F23" s="299">
        <v>133.80000000000001</v>
      </c>
      <c r="G23" s="299">
        <v>133</v>
      </c>
      <c r="H23" s="299">
        <v>31.8</v>
      </c>
      <c r="I23" s="299">
        <v>32</v>
      </c>
      <c r="J23" s="299">
        <v>30</v>
      </c>
      <c r="K23" s="299">
        <v>29</v>
      </c>
      <c r="L23" s="299">
        <v>29</v>
      </c>
      <c r="M23" s="298">
        <v>28.7</v>
      </c>
      <c r="N23" s="299">
        <v>28.6</v>
      </c>
      <c r="O23" s="299">
        <v>29.7</v>
      </c>
      <c r="P23" s="299">
        <v>28</v>
      </c>
      <c r="Q23" s="299">
        <v>28</v>
      </c>
      <c r="R23" s="299">
        <v>28</v>
      </c>
      <c r="S23" s="299">
        <v>28</v>
      </c>
    </row>
    <row r="24" spans="1:19" ht="64.5" customHeight="1" x14ac:dyDescent="0.25">
      <c r="A24" s="293" t="s">
        <v>27</v>
      </c>
      <c r="B24" s="293" t="s">
        <v>38</v>
      </c>
      <c r="C24" s="291">
        <v>4</v>
      </c>
      <c r="D24" s="297" t="s">
        <v>371</v>
      </c>
      <c r="E24" s="385" t="s">
        <v>349</v>
      </c>
      <c r="F24" s="299"/>
      <c r="G24" s="299"/>
      <c r="H24" s="299"/>
      <c r="I24" s="299" t="s">
        <v>346</v>
      </c>
      <c r="J24" s="299" t="s">
        <v>346</v>
      </c>
      <c r="K24" s="299" t="s">
        <v>346</v>
      </c>
      <c r="L24" s="299" t="s">
        <v>346</v>
      </c>
      <c r="M24" s="299" t="s">
        <v>346</v>
      </c>
      <c r="N24" s="299">
        <v>100</v>
      </c>
      <c r="O24" s="299">
        <v>100</v>
      </c>
      <c r="P24" s="299">
        <v>100</v>
      </c>
      <c r="Q24" s="299">
        <v>100</v>
      </c>
      <c r="R24" s="299">
        <v>100</v>
      </c>
      <c r="S24" s="299">
        <v>100</v>
      </c>
    </row>
    <row r="25" spans="1:19" ht="81.75" customHeight="1" x14ac:dyDescent="0.25">
      <c r="A25" s="293" t="s">
        <v>27</v>
      </c>
      <c r="B25" s="293" t="s">
        <v>38</v>
      </c>
      <c r="C25" s="291">
        <v>5</v>
      </c>
      <c r="D25" s="297" t="s">
        <v>402</v>
      </c>
      <c r="E25" s="385" t="s">
        <v>349</v>
      </c>
      <c r="F25" s="299"/>
      <c r="G25" s="299"/>
      <c r="H25" s="299"/>
      <c r="I25" s="299" t="s">
        <v>346</v>
      </c>
      <c r="J25" s="299" t="s">
        <v>346</v>
      </c>
      <c r="K25" s="299" t="s">
        <v>346</v>
      </c>
      <c r="L25" s="299" t="s">
        <v>346</v>
      </c>
      <c r="M25" s="299" t="s">
        <v>346</v>
      </c>
      <c r="N25" s="299">
        <v>34</v>
      </c>
      <c r="O25" s="299" t="s">
        <v>346</v>
      </c>
      <c r="P25" s="299" t="s">
        <v>346</v>
      </c>
      <c r="Q25" s="299" t="s">
        <v>346</v>
      </c>
      <c r="R25" s="299" t="s">
        <v>346</v>
      </c>
      <c r="S25" s="299" t="s">
        <v>346</v>
      </c>
    </row>
    <row r="26" spans="1:19" ht="64.5" customHeight="1" x14ac:dyDescent="0.25">
      <c r="A26" s="293" t="s">
        <v>27</v>
      </c>
      <c r="B26" s="293" t="s">
        <v>38</v>
      </c>
      <c r="C26" s="291">
        <v>6</v>
      </c>
      <c r="D26" s="297" t="s">
        <v>403</v>
      </c>
      <c r="E26" s="385" t="s">
        <v>349</v>
      </c>
      <c r="F26" s="299"/>
      <c r="G26" s="299"/>
      <c r="H26" s="299"/>
      <c r="I26" s="299" t="s">
        <v>346</v>
      </c>
      <c r="J26" s="299" t="s">
        <v>346</v>
      </c>
      <c r="K26" s="299" t="s">
        <v>346</v>
      </c>
      <c r="L26" s="299" t="s">
        <v>346</v>
      </c>
      <c r="M26" s="299" t="s">
        <v>346</v>
      </c>
      <c r="N26" s="299">
        <v>52.3</v>
      </c>
      <c r="O26" s="299" t="s">
        <v>346</v>
      </c>
      <c r="P26" s="299" t="s">
        <v>346</v>
      </c>
      <c r="Q26" s="299" t="s">
        <v>346</v>
      </c>
      <c r="R26" s="299" t="s">
        <v>346</v>
      </c>
      <c r="S26" s="299" t="s">
        <v>346</v>
      </c>
    </row>
    <row r="27" spans="1:19" ht="63.75" customHeight="1" x14ac:dyDescent="0.25">
      <c r="A27" s="293" t="s">
        <v>27</v>
      </c>
      <c r="B27" s="293" t="s">
        <v>38</v>
      </c>
      <c r="C27" s="291">
        <v>7</v>
      </c>
      <c r="D27" s="297" t="s">
        <v>425</v>
      </c>
      <c r="E27" s="385" t="s">
        <v>349</v>
      </c>
      <c r="F27" s="299"/>
      <c r="G27" s="299"/>
      <c r="H27" s="299"/>
      <c r="I27" s="299" t="s">
        <v>346</v>
      </c>
      <c r="J27" s="299" t="s">
        <v>346</v>
      </c>
      <c r="K27" s="299" t="s">
        <v>346</v>
      </c>
      <c r="L27" s="299" t="s">
        <v>346</v>
      </c>
      <c r="M27" s="299" t="s">
        <v>346</v>
      </c>
      <c r="N27" s="299" t="s">
        <v>346</v>
      </c>
      <c r="O27" s="299">
        <v>4.3</v>
      </c>
      <c r="P27" s="299">
        <v>5.8</v>
      </c>
      <c r="Q27" s="299">
        <v>5.8</v>
      </c>
      <c r="R27" s="299">
        <v>5.8</v>
      </c>
      <c r="S27" s="299">
        <v>5.8</v>
      </c>
    </row>
    <row r="28" spans="1:19" ht="171" customHeight="1" x14ac:dyDescent="0.25">
      <c r="A28" s="293" t="s">
        <v>27</v>
      </c>
      <c r="B28" s="293" t="s">
        <v>38</v>
      </c>
      <c r="C28" s="291">
        <v>8</v>
      </c>
      <c r="D28" s="297" t="s">
        <v>426</v>
      </c>
      <c r="E28" s="385" t="s">
        <v>349</v>
      </c>
      <c r="F28" s="299"/>
      <c r="G28" s="299"/>
      <c r="H28" s="299"/>
      <c r="I28" s="299" t="s">
        <v>346</v>
      </c>
      <c r="J28" s="299" t="s">
        <v>346</v>
      </c>
      <c r="K28" s="299" t="s">
        <v>346</v>
      </c>
      <c r="L28" s="299" t="s">
        <v>346</v>
      </c>
      <c r="M28" s="299" t="s">
        <v>346</v>
      </c>
      <c r="N28" s="299" t="s">
        <v>346</v>
      </c>
      <c r="O28" s="299">
        <v>61</v>
      </c>
      <c r="P28" s="299">
        <v>47.1</v>
      </c>
      <c r="Q28" s="299">
        <v>49.5</v>
      </c>
      <c r="R28" s="299">
        <v>52.8</v>
      </c>
      <c r="S28" s="299">
        <v>52.8</v>
      </c>
    </row>
    <row r="29" spans="1:19" ht="157.5" customHeight="1" x14ac:dyDescent="0.25">
      <c r="A29" s="293" t="s">
        <v>27</v>
      </c>
      <c r="B29" s="293" t="s">
        <v>38</v>
      </c>
      <c r="C29" s="291">
        <v>9</v>
      </c>
      <c r="D29" s="297" t="s">
        <v>427</v>
      </c>
      <c r="E29" s="385" t="s">
        <v>349</v>
      </c>
      <c r="F29" s="299"/>
      <c r="G29" s="299"/>
      <c r="H29" s="299"/>
      <c r="I29" s="299" t="s">
        <v>346</v>
      </c>
      <c r="J29" s="299" t="s">
        <v>346</v>
      </c>
      <c r="K29" s="299" t="s">
        <v>346</v>
      </c>
      <c r="L29" s="299" t="s">
        <v>346</v>
      </c>
      <c r="M29" s="299" t="s">
        <v>346</v>
      </c>
      <c r="N29" s="299" t="s">
        <v>346</v>
      </c>
      <c r="O29" s="299">
        <v>20</v>
      </c>
      <c r="P29" s="299">
        <v>17.5</v>
      </c>
      <c r="Q29" s="299">
        <v>20.399999999999999</v>
      </c>
      <c r="R29" s="299">
        <v>23.2</v>
      </c>
      <c r="S29" s="299">
        <v>23.2</v>
      </c>
    </row>
    <row r="30" spans="1:19" x14ac:dyDescent="0.25">
      <c r="A30" s="402" t="s">
        <v>370</v>
      </c>
      <c r="B30" s="402"/>
      <c r="C30" s="402"/>
      <c r="D30" s="402"/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</row>
    <row r="31" spans="1:19" ht="31.5" x14ac:dyDescent="0.25">
      <c r="A31" s="177" t="s">
        <v>27</v>
      </c>
      <c r="B31" s="177" t="s">
        <v>57</v>
      </c>
      <c r="C31" s="178">
        <v>1</v>
      </c>
      <c r="D31" s="179" t="s">
        <v>446</v>
      </c>
      <c r="E31" s="180" t="s">
        <v>368</v>
      </c>
      <c r="F31" s="178">
        <v>2.0059999999999998</v>
      </c>
      <c r="G31" s="178">
        <v>1.956</v>
      </c>
      <c r="H31" s="178">
        <v>1.718</v>
      </c>
      <c r="I31" s="181">
        <v>2.0059999999999998</v>
      </c>
      <c r="J31" s="181">
        <v>1.956</v>
      </c>
      <c r="K31" s="181">
        <v>1.718</v>
      </c>
      <c r="L31" s="181">
        <v>1.63</v>
      </c>
      <c r="M31" s="181">
        <v>1.49</v>
      </c>
      <c r="N31" s="181" t="s">
        <v>455</v>
      </c>
      <c r="O31" s="181" t="s">
        <v>346</v>
      </c>
      <c r="P31" s="181" t="s">
        <v>346</v>
      </c>
      <c r="Q31" s="181" t="s">
        <v>346</v>
      </c>
      <c r="R31" s="181" t="s">
        <v>346</v>
      </c>
      <c r="S31" s="181" t="s">
        <v>346</v>
      </c>
    </row>
    <row r="32" spans="1:19" ht="31.5" x14ac:dyDescent="0.25">
      <c r="A32" s="177" t="s">
        <v>27</v>
      </c>
      <c r="B32" s="177" t="s">
        <v>57</v>
      </c>
      <c r="C32" s="178">
        <v>2</v>
      </c>
      <c r="D32" s="179" t="s">
        <v>447</v>
      </c>
      <c r="E32" s="180" t="s">
        <v>368</v>
      </c>
      <c r="F32" s="182" t="s">
        <v>346</v>
      </c>
      <c r="G32" s="182" t="s">
        <v>346</v>
      </c>
      <c r="H32" s="182" t="s">
        <v>346</v>
      </c>
      <c r="I32" s="182" t="s">
        <v>346</v>
      </c>
      <c r="J32" s="182" t="s">
        <v>346</v>
      </c>
      <c r="K32" s="182" t="s">
        <v>346</v>
      </c>
      <c r="L32" s="182" t="s">
        <v>346</v>
      </c>
      <c r="M32" s="182">
        <v>0.55000000000000004</v>
      </c>
      <c r="N32" s="182" t="s">
        <v>456</v>
      </c>
      <c r="O32" s="182" t="s">
        <v>346</v>
      </c>
      <c r="P32" s="182" t="s">
        <v>346</v>
      </c>
      <c r="Q32" s="182" t="s">
        <v>346</v>
      </c>
      <c r="R32" s="182" t="s">
        <v>346</v>
      </c>
      <c r="S32" s="182" t="s">
        <v>346</v>
      </c>
    </row>
    <row r="33" spans="1:19" ht="31.5" x14ac:dyDescent="0.25">
      <c r="A33" s="177" t="s">
        <v>27</v>
      </c>
      <c r="B33" s="177" t="s">
        <v>57</v>
      </c>
      <c r="C33" s="178">
        <v>3</v>
      </c>
      <c r="D33" s="179" t="s">
        <v>448</v>
      </c>
      <c r="E33" s="180" t="s">
        <v>368</v>
      </c>
      <c r="F33" s="182" t="s">
        <v>346</v>
      </c>
      <c r="G33" s="182" t="s">
        <v>346</v>
      </c>
      <c r="H33" s="182" t="s">
        <v>346</v>
      </c>
      <c r="I33" s="182" t="s">
        <v>346</v>
      </c>
      <c r="J33" s="182" t="s">
        <v>346</v>
      </c>
      <c r="K33" s="182" t="s">
        <v>346</v>
      </c>
      <c r="L33" s="182" t="s">
        <v>346</v>
      </c>
      <c r="M33" s="182">
        <v>0.35</v>
      </c>
      <c r="N33" s="182" t="s">
        <v>457</v>
      </c>
      <c r="O33" s="182" t="s">
        <v>346</v>
      </c>
      <c r="P33" s="182" t="s">
        <v>346</v>
      </c>
      <c r="Q33" s="182" t="s">
        <v>346</v>
      </c>
      <c r="R33" s="182" t="s">
        <v>346</v>
      </c>
      <c r="S33" s="182" t="s">
        <v>346</v>
      </c>
    </row>
    <row r="34" spans="1:19" ht="47.25" x14ac:dyDescent="0.25">
      <c r="A34" s="293" t="s">
        <v>27</v>
      </c>
      <c r="B34" s="293" t="s">
        <v>57</v>
      </c>
      <c r="C34" s="291">
        <v>4</v>
      </c>
      <c r="D34" s="297" t="s">
        <v>369</v>
      </c>
      <c r="E34" s="300" t="s">
        <v>368</v>
      </c>
      <c r="F34" s="291">
        <v>2.9</v>
      </c>
      <c r="G34" s="291">
        <v>1.9</v>
      </c>
      <c r="H34" s="291">
        <v>0.6</v>
      </c>
      <c r="I34" s="291">
        <v>0.56000000000000005</v>
      </c>
      <c r="J34" s="291">
        <v>0.7</v>
      </c>
      <c r="K34" s="291">
        <v>0.6</v>
      </c>
      <c r="L34" s="291">
        <v>0.6</v>
      </c>
      <c r="M34" s="385">
        <v>0.6</v>
      </c>
      <c r="N34" s="385">
        <v>0.5</v>
      </c>
      <c r="O34" s="291">
        <v>0.7</v>
      </c>
      <c r="P34" s="291">
        <v>0.7</v>
      </c>
      <c r="Q34" s="291">
        <v>0.7</v>
      </c>
      <c r="R34" s="291">
        <v>0.7</v>
      </c>
      <c r="S34" s="291">
        <v>0.7</v>
      </c>
    </row>
    <row r="35" spans="1:19" ht="47.25" x14ac:dyDescent="0.25">
      <c r="A35" s="177" t="s">
        <v>27</v>
      </c>
      <c r="B35" s="177" t="s">
        <v>57</v>
      </c>
      <c r="C35" s="178">
        <v>5</v>
      </c>
      <c r="D35" s="179" t="s">
        <v>449</v>
      </c>
      <c r="E35" s="183" t="s">
        <v>368</v>
      </c>
      <c r="F35" s="291"/>
      <c r="G35" s="291"/>
      <c r="H35" s="291"/>
      <c r="I35" s="178">
        <v>121.3</v>
      </c>
      <c r="J35" s="178">
        <v>127</v>
      </c>
      <c r="K35" s="178">
        <v>110.66</v>
      </c>
      <c r="L35" s="178">
        <v>105.5</v>
      </c>
      <c r="M35" s="178">
        <v>96.1</v>
      </c>
      <c r="N35" s="181" t="s">
        <v>458</v>
      </c>
      <c r="O35" s="181" t="s">
        <v>346</v>
      </c>
      <c r="P35" s="181" t="s">
        <v>346</v>
      </c>
      <c r="Q35" s="181" t="s">
        <v>346</v>
      </c>
      <c r="R35" s="181" t="s">
        <v>346</v>
      </c>
      <c r="S35" s="181" t="s">
        <v>346</v>
      </c>
    </row>
    <row r="36" spans="1:19" ht="47.25" x14ac:dyDescent="0.25">
      <c r="A36" s="177" t="s">
        <v>27</v>
      </c>
      <c r="B36" s="177" t="s">
        <v>57</v>
      </c>
      <c r="C36" s="178">
        <v>6</v>
      </c>
      <c r="D36" s="179" t="s">
        <v>450</v>
      </c>
      <c r="E36" s="183" t="s">
        <v>368</v>
      </c>
      <c r="F36" s="291"/>
      <c r="G36" s="291"/>
      <c r="H36" s="291"/>
      <c r="I36" s="178">
        <v>93.5</v>
      </c>
      <c r="J36" s="178">
        <v>93.2</v>
      </c>
      <c r="K36" s="178">
        <v>82.76</v>
      </c>
      <c r="L36" s="178">
        <v>80.2</v>
      </c>
      <c r="M36" s="178">
        <v>71.5</v>
      </c>
      <c r="N36" s="181" t="s">
        <v>459</v>
      </c>
      <c r="O36" s="181" t="s">
        <v>346</v>
      </c>
      <c r="P36" s="181" t="s">
        <v>346</v>
      </c>
      <c r="Q36" s="181" t="s">
        <v>346</v>
      </c>
      <c r="R36" s="181" t="s">
        <v>346</v>
      </c>
      <c r="S36" s="181" t="s">
        <v>346</v>
      </c>
    </row>
    <row r="37" spans="1:19" ht="47.25" x14ac:dyDescent="0.25">
      <c r="A37" s="177" t="s">
        <v>27</v>
      </c>
      <c r="B37" s="177" t="s">
        <v>57</v>
      </c>
      <c r="C37" s="178">
        <v>7</v>
      </c>
      <c r="D37" s="179" t="s">
        <v>451</v>
      </c>
      <c r="E37" s="183" t="s">
        <v>368</v>
      </c>
      <c r="F37" s="291"/>
      <c r="G37" s="291"/>
      <c r="H37" s="291"/>
      <c r="I37" s="182" t="s">
        <v>346</v>
      </c>
      <c r="J37" s="182" t="s">
        <v>346</v>
      </c>
      <c r="K37" s="182" t="s">
        <v>346</v>
      </c>
      <c r="L37" s="182" t="s">
        <v>346</v>
      </c>
      <c r="M37" s="178">
        <v>40.299999999999997</v>
      </c>
      <c r="N37" s="181" t="s">
        <v>460</v>
      </c>
      <c r="O37" s="181" t="s">
        <v>346</v>
      </c>
      <c r="P37" s="181" t="s">
        <v>346</v>
      </c>
      <c r="Q37" s="181" t="s">
        <v>346</v>
      </c>
      <c r="R37" s="181" t="s">
        <v>346</v>
      </c>
      <c r="S37" s="181" t="s">
        <v>346</v>
      </c>
    </row>
    <row r="38" spans="1:19" ht="87" customHeight="1" x14ac:dyDescent="0.25">
      <c r="A38" s="293" t="s">
        <v>27</v>
      </c>
      <c r="B38" s="293" t="s">
        <v>57</v>
      </c>
      <c r="C38" s="291">
        <v>8</v>
      </c>
      <c r="D38" s="297" t="s">
        <v>367</v>
      </c>
      <c r="E38" s="385" t="s">
        <v>366</v>
      </c>
      <c r="F38" s="291"/>
      <c r="G38" s="291"/>
      <c r="H38" s="291"/>
      <c r="I38" s="301" t="s">
        <v>346</v>
      </c>
      <c r="J38" s="301" t="s">
        <v>346</v>
      </c>
      <c r="K38" s="301" t="s">
        <v>346</v>
      </c>
      <c r="L38" s="301" t="s">
        <v>346</v>
      </c>
      <c r="M38" s="385">
        <v>3572</v>
      </c>
      <c r="N38" s="385">
        <v>2934</v>
      </c>
      <c r="O38" s="291">
        <v>12720</v>
      </c>
      <c r="P38" s="291">
        <v>8797</v>
      </c>
      <c r="Q38" s="291">
        <v>8924</v>
      </c>
      <c r="R38" s="291">
        <v>8884</v>
      </c>
      <c r="S38" s="291">
        <v>8884</v>
      </c>
    </row>
    <row r="39" spans="1:19" ht="38.25" customHeight="1" x14ac:dyDescent="0.25">
      <c r="A39" s="177" t="s">
        <v>27</v>
      </c>
      <c r="B39" s="177" t="s">
        <v>57</v>
      </c>
      <c r="C39" s="178">
        <v>9</v>
      </c>
      <c r="D39" s="179" t="s">
        <v>452</v>
      </c>
      <c r="E39" s="183" t="s">
        <v>368</v>
      </c>
      <c r="F39" s="182" t="s">
        <v>346</v>
      </c>
      <c r="G39" s="182" t="s">
        <v>346</v>
      </c>
      <c r="H39" s="182" t="s">
        <v>346</v>
      </c>
      <c r="I39" s="182" t="s">
        <v>346</v>
      </c>
      <c r="J39" s="182" t="s">
        <v>346</v>
      </c>
      <c r="K39" s="182" t="s">
        <v>346</v>
      </c>
      <c r="L39" s="182" t="s">
        <v>346</v>
      </c>
      <c r="M39" s="182" t="s">
        <v>346</v>
      </c>
      <c r="N39" s="182">
        <v>57.2</v>
      </c>
      <c r="O39" s="182" t="s">
        <v>346</v>
      </c>
      <c r="P39" s="182" t="s">
        <v>346</v>
      </c>
      <c r="Q39" s="182" t="s">
        <v>346</v>
      </c>
      <c r="R39" s="182" t="s">
        <v>346</v>
      </c>
      <c r="S39" s="182" t="s">
        <v>346</v>
      </c>
    </row>
    <row r="40" spans="1:19" ht="47.25" x14ac:dyDescent="0.25">
      <c r="A40" s="293" t="s">
        <v>27</v>
      </c>
      <c r="B40" s="293" t="s">
        <v>57</v>
      </c>
      <c r="C40" s="291">
        <v>10</v>
      </c>
      <c r="D40" s="302" t="s">
        <v>365</v>
      </c>
      <c r="E40" s="385" t="s">
        <v>349</v>
      </c>
      <c r="F40" s="292"/>
      <c r="G40" s="292"/>
      <c r="H40" s="292"/>
      <c r="I40" s="301" t="s">
        <v>346</v>
      </c>
      <c r="J40" s="301" t="s">
        <v>346</v>
      </c>
      <c r="K40" s="301">
        <v>19.260000000000002</v>
      </c>
      <c r="L40" s="301" t="s">
        <v>346</v>
      </c>
      <c r="M40" s="303">
        <v>25.8</v>
      </c>
      <c r="N40" s="301">
        <v>30.8</v>
      </c>
      <c r="O40" s="301">
        <v>15.8</v>
      </c>
      <c r="P40" s="301">
        <v>19.5</v>
      </c>
      <c r="Q40" s="301">
        <v>65.3</v>
      </c>
      <c r="R40" s="301">
        <v>70</v>
      </c>
      <c r="S40" s="301" t="s">
        <v>346</v>
      </c>
    </row>
    <row r="41" spans="1:19" ht="46.5" customHeight="1" x14ac:dyDescent="0.25">
      <c r="A41" s="293" t="s">
        <v>27</v>
      </c>
      <c r="B41" s="293" t="s">
        <v>57</v>
      </c>
      <c r="C41" s="291">
        <v>11</v>
      </c>
      <c r="D41" s="297" t="s">
        <v>364</v>
      </c>
      <c r="E41" s="385" t="s">
        <v>349</v>
      </c>
      <c r="F41" s="292"/>
      <c r="G41" s="292"/>
      <c r="H41" s="292"/>
      <c r="I41" s="301" t="s">
        <v>346</v>
      </c>
      <c r="J41" s="301" t="s">
        <v>346</v>
      </c>
      <c r="K41" s="301">
        <v>52.77</v>
      </c>
      <c r="L41" s="301" t="s">
        <v>346</v>
      </c>
      <c r="M41" s="303">
        <v>59.8</v>
      </c>
      <c r="N41" s="301">
        <v>52.8</v>
      </c>
      <c r="O41" s="301">
        <v>57.8</v>
      </c>
      <c r="P41" s="301">
        <v>69.099999999999994</v>
      </c>
      <c r="Q41" s="301">
        <v>80</v>
      </c>
      <c r="R41" s="301">
        <v>90</v>
      </c>
      <c r="S41" s="301" t="s">
        <v>346</v>
      </c>
    </row>
    <row r="42" spans="1:19" ht="46.5" customHeight="1" x14ac:dyDescent="0.25">
      <c r="A42" s="293" t="s">
        <v>27</v>
      </c>
      <c r="B42" s="293" t="s">
        <v>57</v>
      </c>
      <c r="C42" s="291">
        <v>12</v>
      </c>
      <c r="D42" s="297" t="s">
        <v>363</v>
      </c>
      <c r="E42" s="385" t="s">
        <v>362</v>
      </c>
      <c r="F42" s="292"/>
      <c r="G42" s="292"/>
      <c r="H42" s="292"/>
      <c r="I42" s="301" t="s">
        <v>346</v>
      </c>
      <c r="J42" s="301" t="s">
        <v>346</v>
      </c>
      <c r="K42" s="301" t="s">
        <v>346</v>
      </c>
      <c r="L42" s="301" t="s">
        <v>346</v>
      </c>
      <c r="M42" s="301" t="s">
        <v>346</v>
      </c>
      <c r="N42" s="301">
        <v>37.15</v>
      </c>
      <c r="O42" s="301">
        <v>43.4</v>
      </c>
      <c r="P42" s="301">
        <v>40.1</v>
      </c>
      <c r="Q42" s="301">
        <v>50.1</v>
      </c>
      <c r="R42" s="301">
        <v>50.1</v>
      </c>
      <c r="S42" s="301" t="s">
        <v>346</v>
      </c>
    </row>
    <row r="43" spans="1:19" ht="132.75" customHeight="1" x14ac:dyDescent="0.25">
      <c r="A43" s="177" t="s">
        <v>27</v>
      </c>
      <c r="B43" s="177" t="s">
        <v>57</v>
      </c>
      <c r="C43" s="178">
        <v>13</v>
      </c>
      <c r="D43" s="304" t="s">
        <v>453</v>
      </c>
      <c r="E43" s="183" t="s">
        <v>219</v>
      </c>
      <c r="F43" s="182" t="s">
        <v>346</v>
      </c>
      <c r="G43" s="182" t="s">
        <v>346</v>
      </c>
      <c r="H43" s="182" t="s">
        <v>346</v>
      </c>
      <c r="I43" s="182" t="s">
        <v>346</v>
      </c>
      <c r="J43" s="182" t="s">
        <v>346</v>
      </c>
      <c r="K43" s="184"/>
      <c r="L43" s="182" t="s">
        <v>346</v>
      </c>
      <c r="M43" s="182" t="s">
        <v>346</v>
      </c>
      <c r="N43" s="184">
        <v>954</v>
      </c>
      <c r="O43" s="182" t="s">
        <v>346</v>
      </c>
      <c r="P43" s="182" t="s">
        <v>346</v>
      </c>
      <c r="Q43" s="182" t="s">
        <v>346</v>
      </c>
      <c r="R43" s="182" t="s">
        <v>346</v>
      </c>
      <c r="S43" s="182" t="s">
        <v>346</v>
      </c>
    </row>
    <row r="44" spans="1:19" ht="15.75" customHeight="1" x14ac:dyDescent="0.25">
      <c r="A44" s="403" t="s">
        <v>361</v>
      </c>
      <c r="B44" s="403"/>
      <c r="C44" s="403"/>
      <c r="D44" s="403"/>
      <c r="E44" s="403"/>
      <c r="F44" s="403"/>
      <c r="G44" s="403"/>
      <c r="H44" s="403"/>
      <c r="I44" s="403"/>
      <c r="J44" s="403"/>
      <c r="K44" s="403"/>
      <c r="L44" s="403"/>
      <c r="M44" s="403"/>
      <c r="N44" s="403"/>
      <c r="O44" s="403"/>
      <c r="P44" s="403"/>
      <c r="Q44" s="403"/>
      <c r="R44" s="403"/>
      <c r="S44" s="403"/>
    </row>
    <row r="45" spans="1:19" ht="63" customHeight="1" x14ac:dyDescent="0.25">
      <c r="A45" s="293" t="s">
        <v>27</v>
      </c>
      <c r="B45" s="293" t="s">
        <v>98</v>
      </c>
      <c r="C45" s="291">
        <v>1</v>
      </c>
      <c r="D45" s="294" t="s">
        <v>360</v>
      </c>
      <c r="E45" s="385" t="s">
        <v>359</v>
      </c>
      <c r="F45" s="291">
        <v>22.37</v>
      </c>
      <c r="G45" s="291">
        <v>22.39</v>
      </c>
      <c r="H45" s="291">
        <v>21.57</v>
      </c>
      <c r="I45" s="291">
        <v>21.57</v>
      </c>
      <c r="J45" s="291">
        <v>21.57</v>
      </c>
      <c r="K45" s="291">
        <v>21.57</v>
      </c>
      <c r="L45" s="291">
        <v>22</v>
      </c>
      <c r="M45" s="385">
        <v>22</v>
      </c>
      <c r="N45" s="291">
        <v>22</v>
      </c>
      <c r="O45" s="291">
        <v>22</v>
      </c>
      <c r="P45" s="291">
        <v>22</v>
      </c>
      <c r="Q45" s="291">
        <v>22</v>
      </c>
      <c r="R45" s="291">
        <v>22</v>
      </c>
      <c r="S45" s="291">
        <v>22</v>
      </c>
    </row>
    <row r="46" spans="1:19" ht="55.5" customHeight="1" x14ac:dyDescent="0.25">
      <c r="A46" s="293" t="s">
        <v>27</v>
      </c>
      <c r="B46" s="293" t="s">
        <v>98</v>
      </c>
      <c r="C46" s="291">
        <v>2</v>
      </c>
      <c r="D46" s="305" t="s">
        <v>358</v>
      </c>
      <c r="E46" s="385" t="s">
        <v>349</v>
      </c>
      <c r="F46" s="292">
        <v>68</v>
      </c>
      <c r="G46" s="292">
        <v>64</v>
      </c>
      <c r="H46" s="292">
        <v>47.2</v>
      </c>
      <c r="I46" s="292">
        <v>64</v>
      </c>
      <c r="J46" s="292">
        <v>50</v>
      </c>
      <c r="K46" s="292">
        <v>50</v>
      </c>
      <c r="L46" s="292">
        <v>62.8</v>
      </c>
      <c r="M46" s="296">
        <v>66</v>
      </c>
      <c r="N46" s="292">
        <v>50</v>
      </c>
      <c r="O46" s="292">
        <v>60</v>
      </c>
      <c r="P46" s="292">
        <v>60</v>
      </c>
      <c r="Q46" s="292">
        <v>60</v>
      </c>
      <c r="R46" s="292">
        <v>60</v>
      </c>
      <c r="S46" s="292">
        <v>60</v>
      </c>
    </row>
    <row r="47" spans="1:19" ht="174.75" customHeight="1" x14ac:dyDescent="0.25">
      <c r="A47" s="293" t="s">
        <v>27</v>
      </c>
      <c r="B47" s="293" t="s">
        <v>98</v>
      </c>
      <c r="C47" s="291">
        <v>3</v>
      </c>
      <c r="D47" s="297" t="s">
        <v>357</v>
      </c>
      <c r="E47" s="385" t="s">
        <v>349</v>
      </c>
      <c r="F47" s="292">
        <v>0</v>
      </c>
      <c r="G47" s="292">
        <v>0</v>
      </c>
      <c r="H47" s="292">
        <v>2.1</v>
      </c>
      <c r="I47" s="296">
        <v>1</v>
      </c>
      <c r="J47" s="306">
        <v>4.17</v>
      </c>
      <c r="K47" s="306">
        <v>4.17</v>
      </c>
      <c r="L47" s="296">
        <v>0</v>
      </c>
      <c r="M47" s="296">
        <v>0</v>
      </c>
      <c r="N47" s="296">
        <v>0</v>
      </c>
      <c r="O47" s="296">
        <v>0</v>
      </c>
      <c r="P47" s="296">
        <v>0</v>
      </c>
      <c r="Q47" s="296">
        <v>0</v>
      </c>
      <c r="R47" s="296">
        <v>0</v>
      </c>
      <c r="S47" s="296">
        <v>0</v>
      </c>
    </row>
    <row r="48" spans="1:19" ht="84.75" customHeight="1" x14ac:dyDescent="0.25">
      <c r="A48" s="293" t="s">
        <v>27</v>
      </c>
      <c r="B48" s="293" t="s">
        <v>98</v>
      </c>
      <c r="C48" s="291">
        <v>4</v>
      </c>
      <c r="D48" s="297" t="s">
        <v>428</v>
      </c>
      <c r="E48" s="385" t="s">
        <v>356</v>
      </c>
      <c r="F48" s="292"/>
      <c r="G48" s="292"/>
      <c r="H48" s="292">
        <v>42</v>
      </c>
      <c r="I48" s="292">
        <v>44</v>
      </c>
      <c r="J48" s="292">
        <v>42</v>
      </c>
      <c r="K48" s="292">
        <v>42</v>
      </c>
      <c r="L48" s="292">
        <v>42</v>
      </c>
      <c r="M48" s="296">
        <v>42</v>
      </c>
      <c r="N48" s="292">
        <v>25</v>
      </c>
      <c r="O48" s="292">
        <v>30</v>
      </c>
      <c r="P48" s="292">
        <v>20</v>
      </c>
      <c r="Q48" s="292">
        <v>40</v>
      </c>
      <c r="R48" s="292">
        <v>40</v>
      </c>
      <c r="S48" s="292">
        <v>40</v>
      </c>
    </row>
    <row r="49" spans="1:19" ht="114" customHeight="1" x14ac:dyDescent="0.25">
      <c r="A49" s="293" t="s">
        <v>27</v>
      </c>
      <c r="B49" s="293" t="s">
        <v>98</v>
      </c>
      <c r="C49" s="291">
        <v>5</v>
      </c>
      <c r="D49" s="297" t="s">
        <v>355</v>
      </c>
      <c r="E49" s="385" t="s">
        <v>349</v>
      </c>
      <c r="F49" s="292"/>
      <c r="G49" s="292"/>
      <c r="H49" s="292" t="s">
        <v>346</v>
      </c>
      <c r="I49" s="292" t="s">
        <v>346</v>
      </c>
      <c r="J49" s="292">
        <v>0.4</v>
      </c>
      <c r="K49" s="292">
        <v>0.4</v>
      </c>
      <c r="L49" s="292">
        <v>3</v>
      </c>
      <c r="M49" s="306">
        <v>0.36</v>
      </c>
      <c r="N49" s="292">
        <v>0.4</v>
      </c>
      <c r="O49" s="295">
        <v>0.45</v>
      </c>
      <c r="P49" s="292">
        <v>0.5</v>
      </c>
      <c r="Q49" s="295">
        <v>0.55000000000000004</v>
      </c>
      <c r="R49" s="292">
        <v>0.6</v>
      </c>
      <c r="S49" s="292">
        <v>0.6</v>
      </c>
    </row>
    <row r="50" spans="1:19" ht="71.25" customHeight="1" x14ac:dyDescent="0.25">
      <c r="A50" s="293" t="s">
        <v>27</v>
      </c>
      <c r="B50" s="293" t="s">
        <v>98</v>
      </c>
      <c r="C50" s="291">
        <v>6</v>
      </c>
      <c r="D50" s="297" t="s">
        <v>354</v>
      </c>
      <c r="E50" s="385" t="s">
        <v>349</v>
      </c>
      <c r="F50" s="292"/>
      <c r="G50" s="292"/>
      <c r="H50" s="292">
        <v>2.6</v>
      </c>
      <c r="I50" s="301">
        <v>5</v>
      </c>
      <c r="J50" s="301">
        <v>7</v>
      </c>
      <c r="K50" s="301">
        <v>8.9499999999999993</v>
      </c>
      <c r="L50" s="301">
        <v>14</v>
      </c>
      <c r="M50" s="303">
        <v>23.64</v>
      </c>
      <c r="N50" s="301">
        <v>26.3</v>
      </c>
      <c r="O50" s="301">
        <v>72</v>
      </c>
      <c r="P50" s="301">
        <v>70</v>
      </c>
      <c r="Q50" s="301">
        <v>17.2</v>
      </c>
      <c r="R50" s="301">
        <v>19.5</v>
      </c>
      <c r="S50" s="301">
        <v>19.5</v>
      </c>
    </row>
    <row r="51" spans="1:19" ht="19.5" customHeight="1" x14ac:dyDescent="0.25">
      <c r="A51" s="400" t="s">
        <v>353</v>
      </c>
      <c r="B51" s="400"/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  <c r="Q51" s="400"/>
      <c r="R51" s="400"/>
      <c r="S51" s="400"/>
    </row>
    <row r="52" spans="1:19" ht="87.75" customHeight="1" x14ac:dyDescent="0.25">
      <c r="A52" s="293" t="s">
        <v>27</v>
      </c>
      <c r="B52" s="293" t="s">
        <v>132</v>
      </c>
      <c r="C52" s="293" t="s">
        <v>38</v>
      </c>
      <c r="D52" s="307" t="s">
        <v>352</v>
      </c>
      <c r="E52" s="385" t="s">
        <v>349</v>
      </c>
      <c r="F52" s="292"/>
      <c r="G52" s="292"/>
      <c r="H52" s="292">
        <v>100</v>
      </c>
      <c r="I52" s="296">
        <v>100</v>
      </c>
      <c r="J52" s="296">
        <v>100</v>
      </c>
      <c r="K52" s="296">
        <v>100</v>
      </c>
      <c r="L52" s="296">
        <v>100</v>
      </c>
      <c r="M52" s="296">
        <v>100</v>
      </c>
      <c r="N52" s="296">
        <v>100</v>
      </c>
      <c r="O52" s="296">
        <v>100</v>
      </c>
      <c r="P52" s="296">
        <v>100</v>
      </c>
      <c r="Q52" s="296">
        <v>100</v>
      </c>
      <c r="R52" s="296">
        <v>100</v>
      </c>
      <c r="S52" s="296">
        <v>100</v>
      </c>
    </row>
    <row r="53" spans="1:19" ht="31.5" x14ac:dyDescent="0.25">
      <c r="A53" s="293" t="s">
        <v>27</v>
      </c>
      <c r="B53" s="293" t="s">
        <v>132</v>
      </c>
      <c r="C53" s="291">
        <v>2</v>
      </c>
      <c r="D53" s="294" t="s">
        <v>351</v>
      </c>
      <c r="E53" s="385" t="s">
        <v>349</v>
      </c>
      <c r="F53" s="292"/>
      <c r="G53" s="292"/>
      <c r="H53" s="292">
        <v>99.6</v>
      </c>
      <c r="I53" s="296">
        <v>94.7</v>
      </c>
      <c r="J53" s="296">
        <v>94.7</v>
      </c>
      <c r="K53" s="296">
        <v>100</v>
      </c>
      <c r="L53" s="296">
        <v>94.1</v>
      </c>
      <c r="M53" s="306">
        <v>94.75</v>
      </c>
      <c r="N53" s="296">
        <v>93.4</v>
      </c>
      <c r="O53" s="296">
        <v>94.1</v>
      </c>
      <c r="P53" s="296" t="s">
        <v>350</v>
      </c>
      <c r="Q53" s="296" t="s">
        <v>350</v>
      </c>
      <c r="R53" s="296" t="s">
        <v>350</v>
      </c>
      <c r="S53" s="296" t="s">
        <v>350</v>
      </c>
    </row>
    <row r="54" spans="1:19" ht="94.5" hidden="1" x14ac:dyDescent="0.25">
      <c r="A54" s="126" t="s">
        <v>27</v>
      </c>
      <c r="B54" s="126" t="s">
        <v>132</v>
      </c>
      <c r="C54" s="125">
        <v>6</v>
      </c>
      <c r="D54" s="124" t="s">
        <v>348</v>
      </c>
      <c r="E54" s="172" t="s">
        <v>347</v>
      </c>
      <c r="F54" s="123"/>
      <c r="G54" s="123"/>
      <c r="H54" s="123" t="s">
        <v>346</v>
      </c>
      <c r="I54" s="122" t="s">
        <v>346</v>
      </c>
      <c r="J54" s="122" t="s">
        <v>346</v>
      </c>
      <c r="K54" s="122" t="s">
        <v>346</v>
      </c>
      <c r="L54" s="122">
        <v>1</v>
      </c>
      <c r="M54" s="122" t="s">
        <v>346</v>
      </c>
      <c r="N54" s="122" t="s">
        <v>346</v>
      </c>
      <c r="O54" s="122" t="s">
        <v>346</v>
      </c>
      <c r="P54" s="121"/>
      <c r="Q54" s="121"/>
      <c r="R54" s="121"/>
      <c r="S54" s="121"/>
    </row>
    <row r="55" spans="1:19" x14ac:dyDescent="0.25">
      <c r="A55" s="398" t="s">
        <v>345</v>
      </c>
      <c r="B55" s="398"/>
      <c r="C55" s="398"/>
      <c r="D55" s="398"/>
    </row>
    <row r="56" spans="1:19" x14ac:dyDescent="0.25">
      <c r="A56" s="120"/>
      <c r="B56" s="120"/>
      <c r="C56" s="120"/>
      <c r="D56" s="120"/>
    </row>
    <row r="57" spans="1:19" x14ac:dyDescent="0.25">
      <c r="A57" s="127" t="s">
        <v>429</v>
      </c>
      <c r="B57" s="127"/>
      <c r="C57" s="127"/>
      <c r="D57" s="127"/>
    </row>
    <row r="58" spans="1:19" ht="21" customHeight="1" x14ac:dyDescent="0.25">
      <c r="A58" s="176" t="s">
        <v>454</v>
      </c>
      <c r="B58" s="176"/>
      <c r="C58" s="176"/>
      <c r="D58" s="176"/>
      <c r="E58" s="68"/>
      <c r="F58" s="67"/>
      <c r="J58" s="384"/>
      <c r="K58" s="384"/>
      <c r="L58" s="384"/>
      <c r="M58" s="384"/>
      <c r="N58" s="384"/>
      <c r="O58" s="384"/>
      <c r="P58" s="384"/>
      <c r="Q58" s="384"/>
      <c r="R58" s="384"/>
      <c r="S58" s="384"/>
    </row>
    <row r="59" spans="1:19" ht="18" customHeight="1" x14ac:dyDescent="0.25">
      <c r="A59" s="397" t="s">
        <v>344</v>
      </c>
      <c r="B59" s="397"/>
      <c r="C59" s="397"/>
      <c r="D59" s="397"/>
      <c r="E59" s="397"/>
      <c r="F59" s="397"/>
      <c r="G59" s="397"/>
      <c r="H59" s="397"/>
      <c r="I59" s="397"/>
      <c r="J59" s="397"/>
      <c r="K59" s="397"/>
      <c r="L59" s="397"/>
      <c r="M59" s="397"/>
      <c r="N59" s="397"/>
      <c r="O59" s="397"/>
      <c r="P59" s="397"/>
      <c r="Q59" s="397"/>
      <c r="R59" s="397"/>
    </row>
    <row r="60" spans="1:19" x14ac:dyDescent="0.25">
      <c r="A60" s="176"/>
      <c r="B60" s="176"/>
      <c r="C60" s="176"/>
      <c r="D60" s="176"/>
      <c r="E60" s="68"/>
      <c r="F60" s="67"/>
      <c r="R60" s="119"/>
      <c r="S60" s="119" t="s">
        <v>343</v>
      </c>
    </row>
  </sheetData>
  <mergeCells count="23">
    <mergeCell ref="A59:R59"/>
    <mergeCell ref="A55:D55"/>
    <mergeCell ref="A13:B14"/>
    <mergeCell ref="C13:C15"/>
    <mergeCell ref="D13:D15"/>
    <mergeCell ref="A51:S51"/>
    <mergeCell ref="A16:S16"/>
    <mergeCell ref="A20:S20"/>
    <mergeCell ref="A30:S30"/>
    <mergeCell ref="A44:S44"/>
    <mergeCell ref="F13:S13"/>
    <mergeCell ref="Q1:S1"/>
    <mergeCell ref="Q2:S2"/>
    <mergeCell ref="Q4:S4"/>
    <mergeCell ref="Q5:S5"/>
    <mergeCell ref="E13:E15"/>
    <mergeCell ref="E12:O12"/>
    <mergeCell ref="A7:R7"/>
    <mergeCell ref="A8:R8"/>
    <mergeCell ref="E9:O9"/>
    <mergeCell ref="A10:B10"/>
    <mergeCell ref="E10:O10"/>
    <mergeCell ref="E11:O11"/>
  </mergeCells>
  <printOptions horizontalCentered="1"/>
  <pageMargins left="0.27559055118110237" right="0.11811023622047245" top="0.35433070866141736" bottom="0.11811023622047245" header="0.15748031496062992" footer="0.11811023622047245"/>
  <pageSetup paperSize="9" scale="50" fitToHeight="3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"/>
  <sheetViews>
    <sheetView showZeros="0" tabSelected="1" topLeftCell="B1" zoomScaleNormal="100" workbookViewId="0">
      <selection activeCell="R79" sqref="R79"/>
    </sheetView>
  </sheetViews>
  <sheetFormatPr defaultRowHeight="15" x14ac:dyDescent="0.25"/>
  <cols>
    <col min="1" max="1" width="6.28515625" style="94" customWidth="1"/>
    <col min="2" max="2" width="6.7109375" style="94" customWidth="1"/>
    <col min="3" max="3" width="4.85546875" style="94" customWidth="1"/>
    <col min="4" max="4" width="24.7109375" style="94" customWidth="1"/>
    <col min="5" max="5" width="14.5703125" style="326" hidden="1" customWidth="1"/>
    <col min="6" max="6" width="25.5703125" style="94" bestFit="1" customWidth="1"/>
    <col min="7" max="8" width="9.140625" style="94" bestFit="1" customWidth="1"/>
    <col min="9" max="12" width="9.28515625" style="94" bestFit="1" customWidth="1"/>
    <col min="13" max="13" width="9.28515625" style="278" bestFit="1" customWidth="1"/>
    <col min="14" max="14" width="10.140625" style="357" bestFit="1" customWidth="1"/>
    <col min="15" max="17" width="11.28515625" style="357" customWidth="1"/>
    <col min="18" max="18" width="30" style="94" customWidth="1"/>
    <col min="19" max="19" width="18.140625" style="94" customWidth="1"/>
    <col min="20" max="20" width="32.7109375" style="94" customWidth="1"/>
    <col min="21" max="16384" width="9.140625" style="94"/>
  </cols>
  <sheetData>
    <row r="1" spans="1:19" x14ac:dyDescent="0.25">
      <c r="A1" s="311"/>
      <c r="B1" s="311"/>
      <c r="C1" s="311"/>
      <c r="D1" s="71"/>
      <c r="E1" s="141"/>
      <c r="F1" s="71"/>
      <c r="G1" s="311"/>
      <c r="H1" s="311"/>
      <c r="I1" s="82"/>
      <c r="J1" s="82"/>
      <c r="K1" s="82"/>
      <c r="L1" s="71"/>
      <c r="M1" s="312"/>
      <c r="N1" s="142"/>
      <c r="O1" s="142"/>
      <c r="P1" s="421" t="s">
        <v>145</v>
      </c>
      <c r="Q1" s="421"/>
      <c r="R1" s="420"/>
    </row>
    <row r="2" spans="1:19" ht="42.75" customHeight="1" x14ac:dyDescent="0.25">
      <c r="A2" s="311"/>
      <c r="B2" s="311"/>
      <c r="C2" s="311"/>
      <c r="D2" s="71"/>
      <c r="E2" s="141"/>
      <c r="F2" s="71"/>
      <c r="G2" s="311"/>
      <c r="H2" s="311"/>
      <c r="I2" s="82"/>
      <c r="J2" s="82"/>
      <c r="K2" s="82"/>
      <c r="L2" s="83"/>
      <c r="M2" s="313"/>
      <c r="N2" s="358"/>
      <c r="O2" s="358"/>
      <c r="P2" s="432" t="s">
        <v>473</v>
      </c>
      <c r="Q2" s="432"/>
      <c r="R2" s="433"/>
    </row>
    <row r="3" spans="1:19" x14ac:dyDescent="0.25">
      <c r="A3" s="311"/>
      <c r="B3" s="311"/>
      <c r="C3" s="311"/>
      <c r="D3" s="71"/>
      <c r="E3" s="141"/>
      <c r="F3" s="71"/>
      <c r="G3" s="311"/>
      <c r="H3" s="311"/>
      <c r="I3" s="82"/>
      <c r="J3" s="82"/>
      <c r="K3" s="82"/>
      <c r="L3" s="82"/>
      <c r="M3" s="256"/>
      <c r="N3" s="256"/>
      <c r="O3" s="256"/>
      <c r="P3" s="256"/>
      <c r="Q3" s="256"/>
      <c r="R3" s="71"/>
    </row>
    <row r="4" spans="1:19" x14ac:dyDescent="0.25">
      <c r="A4" s="311"/>
      <c r="B4" s="311"/>
      <c r="C4" s="311"/>
      <c r="D4" s="71"/>
      <c r="E4" s="141"/>
      <c r="F4" s="71"/>
      <c r="G4" s="311"/>
      <c r="H4" s="311"/>
      <c r="I4" s="82"/>
      <c r="J4" s="82"/>
      <c r="K4" s="82"/>
      <c r="L4" s="82"/>
      <c r="M4" s="256"/>
      <c r="N4" s="256"/>
      <c r="O4" s="256"/>
      <c r="P4" s="256"/>
      <c r="Q4" s="256"/>
      <c r="R4" s="71"/>
    </row>
    <row r="5" spans="1:19" x14ac:dyDescent="0.25">
      <c r="A5" s="95"/>
      <c r="B5" s="95"/>
      <c r="C5" s="95"/>
      <c r="D5" s="71"/>
      <c r="E5" s="141"/>
      <c r="F5" s="71"/>
      <c r="G5" s="311"/>
      <c r="H5" s="311"/>
      <c r="I5" s="82"/>
      <c r="J5" s="82"/>
      <c r="K5" s="82"/>
      <c r="L5" s="71"/>
      <c r="M5" s="312"/>
      <c r="N5" s="142"/>
      <c r="O5" s="142"/>
      <c r="P5" s="426" t="s">
        <v>246</v>
      </c>
      <c r="Q5" s="426"/>
      <c r="R5" s="425"/>
    </row>
    <row r="6" spans="1:19" ht="57" customHeight="1" x14ac:dyDescent="0.25">
      <c r="A6" s="95"/>
      <c r="B6" s="95"/>
      <c r="C6" s="95"/>
      <c r="D6" s="71"/>
      <c r="E6" s="141"/>
      <c r="F6" s="71"/>
      <c r="G6" s="311"/>
      <c r="H6" s="311"/>
      <c r="I6" s="82"/>
      <c r="J6" s="82"/>
      <c r="K6" s="82"/>
      <c r="L6" s="83"/>
      <c r="M6" s="313"/>
      <c r="N6" s="358"/>
      <c r="O6" s="358"/>
      <c r="P6" s="434" t="s">
        <v>174</v>
      </c>
      <c r="Q6" s="434"/>
      <c r="R6" s="435"/>
    </row>
    <row r="7" spans="1:19" x14ac:dyDescent="0.25">
      <c r="A7" s="95"/>
      <c r="B7" s="95"/>
      <c r="C7" s="95"/>
      <c r="D7" s="71"/>
      <c r="E7" s="141"/>
      <c r="F7" s="311"/>
      <c r="G7" s="311"/>
      <c r="H7" s="311"/>
      <c r="I7" s="82"/>
      <c r="J7" s="82"/>
      <c r="K7" s="82"/>
      <c r="L7" s="82"/>
      <c r="M7" s="256"/>
      <c r="N7" s="256"/>
      <c r="O7" s="256"/>
      <c r="P7" s="256"/>
      <c r="Q7" s="256"/>
      <c r="R7" s="311"/>
    </row>
    <row r="8" spans="1:19" x14ac:dyDescent="0.25">
      <c r="A8" s="95"/>
      <c r="B8" s="95"/>
      <c r="C8" s="95"/>
      <c r="D8" s="71"/>
      <c r="E8" s="141"/>
      <c r="F8" s="311"/>
      <c r="G8" s="311"/>
      <c r="H8" s="311"/>
      <c r="I8" s="82"/>
      <c r="J8" s="82"/>
      <c r="K8" s="82"/>
      <c r="L8" s="82"/>
      <c r="M8" s="256"/>
      <c r="N8" s="256"/>
      <c r="O8" s="256"/>
      <c r="P8" s="256"/>
      <c r="Q8" s="256"/>
      <c r="R8" s="311"/>
    </row>
    <row r="9" spans="1:19" x14ac:dyDescent="0.25">
      <c r="A9" s="436" t="s">
        <v>438</v>
      </c>
      <c r="B9" s="436"/>
      <c r="C9" s="436"/>
      <c r="D9" s="436"/>
      <c r="E9" s="436"/>
      <c r="F9" s="436"/>
      <c r="G9" s="436"/>
      <c r="H9" s="436"/>
      <c r="I9" s="436"/>
      <c r="J9" s="436"/>
      <c r="K9" s="436"/>
      <c r="L9" s="436"/>
      <c r="M9" s="436"/>
      <c r="N9" s="437"/>
      <c r="O9" s="437"/>
      <c r="P9" s="437"/>
      <c r="Q9" s="437"/>
      <c r="R9" s="436"/>
    </row>
    <row r="10" spans="1:19" ht="21.75" customHeight="1" x14ac:dyDescent="0.25">
      <c r="A10" s="410" t="s">
        <v>437</v>
      </c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</row>
    <row r="11" spans="1:19" x14ac:dyDescent="0.25">
      <c r="A11" s="422" t="s">
        <v>146</v>
      </c>
      <c r="B11" s="422"/>
      <c r="C11" s="422"/>
      <c r="D11" s="422"/>
      <c r="E11" s="346"/>
      <c r="F11" s="423" t="s">
        <v>175</v>
      </c>
      <c r="G11" s="423"/>
      <c r="H11" s="423"/>
      <c r="I11" s="423"/>
      <c r="J11" s="423"/>
      <c r="K11" s="423"/>
      <c r="L11" s="423"/>
      <c r="M11" s="423"/>
      <c r="N11" s="424"/>
      <c r="O11" s="424"/>
      <c r="P11" s="424"/>
      <c r="Q11" s="424"/>
      <c r="R11" s="423"/>
    </row>
    <row r="12" spans="1:19" x14ac:dyDescent="0.25">
      <c r="A12" s="95"/>
      <c r="B12" s="95"/>
      <c r="C12" s="95"/>
      <c r="D12" s="71"/>
      <c r="E12" s="141"/>
      <c r="F12" s="425" t="s">
        <v>0</v>
      </c>
      <c r="G12" s="425"/>
      <c r="H12" s="425"/>
      <c r="I12" s="425"/>
      <c r="J12" s="425"/>
      <c r="K12" s="425"/>
      <c r="L12" s="425"/>
      <c r="M12" s="425"/>
      <c r="N12" s="426"/>
      <c r="O12" s="426"/>
      <c r="P12" s="426"/>
      <c r="Q12" s="426"/>
      <c r="R12" s="425"/>
    </row>
    <row r="13" spans="1:19" x14ac:dyDescent="0.25">
      <c r="A13" s="71" t="s">
        <v>1</v>
      </c>
      <c r="B13" s="71"/>
      <c r="C13" s="71"/>
      <c r="D13" s="71"/>
      <c r="E13" s="141"/>
      <c r="F13" s="423" t="s">
        <v>30</v>
      </c>
      <c r="G13" s="423"/>
      <c r="H13" s="423"/>
      <c r="I13" s="423"/>
      <c r="J13" s="423"/>
      <c r="K13" s="423"/>
      <c r="L13" s="423"/>
      <c r="M13" s="423"/>
      <c r="N13" s="424"/>
      <c r="O13" s="424"/>
      <c r="P13" s="424"/>
      <c r="Q13" s="424"/>
      <c r="R13" s="423"/>
    </row>
    <row r="14" spans="1:19" x14ac:dyDescent="0.25">
      <c r="A14" s="310"/>
      <c r="B14" s="310"/>
      <c r="C14" s="310"/>
      <c r="D14" s="310"/>
      <c r="E14" s="72"/>
      <c r="F14" s="420" t="s">
        <v>2</v>
      </c>
      <c r="G14" s="420"/>
      <c r="H14" s="420"/>
      <c r="I14" s="420"/>
      <c r="J14" s="420"/>
      <c r="K14" s="420"/>
      <c r="L14" s="420"/>
      <c r="M14" s="420"/>
      <c r="N14" s="421"/>
      <c r="O14" s="421"/>
      <c r="P14" s="421"/>
      <c r="Q14" s="421"/>
      <c r="R14" s="420"/>
    </row>
    <row r="15" spans="1:19" x14ac:dyDescent="0.25">
      <c r="A15" s="95"/>
      <c r="B15" s="95"/>
      <c r="C15" s="95"/>
      <c r="D15" s="71"/>
      <c r="E15" s="141"/>
      <c r="F15" s="311"/>
      <c r="G15" s="143"/>
      <c r="H15" s="143"/>
      <c r="I15" s="84"/>
      <c r="J15" s="84"/>
      <c r="K15" s="84"/>
      <c r="L15" s="84"/>
      <c r="M15" s="84"/>
      <c r="N15" s="84"/>
      <c r="O15" s="84"/>
      <c r="P15" s="84"/>
      <c r="Q15" s="84"/>
      <c r="R15" s="85"/>
    </row>
    <row r="16" spans="1:19" ht="18.75" customHeight="1" x14ac:dyDescent="0.25">
      <c r="A16" s="414" t="s">
        <v>3</v>
      </c>
      <c r="B16" s="414"/>
      <c r="C16" s="404" t="s">
        <v>247</v>
      </c>
      <c r="D16" s="404" t="s">
        <v>248</v>
      </c>
      <c r="E16" s="404" t="s">
        <v>527</v>
      </c>
      <c r="F16" s="404" t="s">
        <v>152</v>
      </c>
      <c r="G16" s="428" t="s">
        <v>342</v>
      </c>
      <c r="H16" s="429"/>
      <c r="I16" s="429"/>
      <c r="J16" s="429"/>
      <c r="K16" s="429"/>
      <c r="L16" s="429"/>
      <c r="M16" s="429"/>
      <c r="N16" s="430"/>
      <c r="O16" s="430"/>
      <c r="P16" s="430"/>
      <c r="Q16" s="431"/>
      <c r="R16" s="404" t="s">
        <v>249</v>
      </c>
      <c r="S16" s="407" t="s">
        <v>411</v>
      </c>
    </row>
    <row r="17" spans="1:19" ht="21.75" customHeight="1" x14ac:dyDescent="0.25">
      <c r="A17" s="427"/>
      <c r="B17" s="427"/>
      <c r="C17" s="405"/>
      <c r="D17" s="405"/>
      <c r="E17" s="405"/>
      <c r="F17" s="405"/>
      <c r="G17" s="414" t="s">
        <v>17</v>
      </c>
      <c r="H17" s="414" t="s">
        <v>18</v>
      </c>
      <c r="I17" s="413" t="s">
        <v>19</v>
      </c>
      <c r="J17" s="413" t="s">
        <v>20</v>
      </c>
      <c r="K17" s="413" t="s">
        <v>21</v>
      </c>
      <c r="L17" s="413" t="s">
        <v>22</v>
      </c>
      <c r="M17" s="413" t="s">
        <v>23</v>
      </c>
      <c r="N17" s="413" t="s">
        <v>24</v>
      </c>
      <c r="O17" s="413" t="s">
        <v>25</v>
      </c>
      <c r="P17" s="413" t="s">
        <v>26</v>
      </c>
      <c r="Q17" s="413" t="s">
        <v>466</v>
      </c>
      <c r="R17" s="405"/>
      <c r="S17" s="408"/>
    </row>
    <row r="18" spans="1:19" ht="42.75" customHeight="1" x14ac:dyDescent="0.25">
      <c r="A18" s="130" t="s">
        <v>8</v>
      </c>
      <c r="B18" s="404" t="s">
        <v>9</v>
      </c>
      <c r="C18" s="405"/>
      <c r="D18" s="405"/>
      <c r="E18" s="405"/>
      <c r="F18" s="405"/>
      <c r="G18" s="414"/>
      <c r="H18" s="414"/>
      <c r="I18" s="413"/>
      <c r="J18" s="413"/>
      <c r="K18" s="413"/>
      <c r="L18" s="413"/>
      <c r="M18" s="413"/>
      <c r="N18" s="413"/>
      <c r="O18" s="413"/>
      <c r="P18" s="413"/>
      <c r="Q18" s="413"/>
      <c r="R18" s="405"/>
      <c r="S18" s="408"/>
    </row>
    <row r="19" spans="1:19" ht="16.5" customHeight="1" x14ac:dyDescent="0.25">
      <c r="A19" s="367"/>
      <c r="B19" s="406"/>
      <c r="C19" s="406"/>
      <c r="D19" s="406"/>
      <c r="E19" s="406"/>
      <c r="F19" s="406"/>
      <c r="G19" s="345" t="s">
        <v>382</v>
      </c>
      <c r="H19" s="345" t="s">
        <v>382</v>
      </c>
      <c r="I19" s="285" t="s">
        <v>382</v>
      </c>
      <c r="J19" s="285" t="s">
        <v>382</v>
      </c>
      <c r="K19" s="285" t="s">
        <v>382</v>
      </c>
      <c r="L19" s="285" t="s">
        <v>445</v>
      </c>
      <c r="M19" s="285" t="s">
        <v>381</v>
      </c>
      <c r="N19" s="285" t="s">
        <v>381</v>
      </c>
      <c r="O19" s="285" t="s">
        <v>381</v>
      </c>
      <c r="P19" s="285" t="s">
        <v>381</v>
      </c>
      <c r="Q19" s="285" t="s">
        <v>381</v>
      </c>
      <c r="R19" s="406"/>
      <c r="S19" s="409"/>
    </row>
    <row r="20" spans="1:19" ht="25.5" customHeight="1" x14ac:dyDescent="0.25">
      <c r="A20" s="333" t="s">
        <v>27</v>
      </c>
      <c r="B20" s="231" t="s">
        <v>38</v>
      </c>
      <c r="C20" s="230"/>
      <c r="D20" s="415" t="s">
        <v>250</v>
      </c>
      <c r="E20" s="416"/>
      <c r="F20" s="417"/>
      <c r="G20" s="344"/>
      <c r="H20" s="344"/>
      <c r="I20" s="344"/>
      <c r="J20" s="344"/>
      <c r="K20" s="344"/>
      <c r="L20" s="344"/>
      <c r="M20" s="344"/>
      <c r="N20" s="359"/>
      <c r="O20" s="359"/>
      <c r="P20" s="359"/>
      <c r="Q20" s="359"/>
      <c r="R20" s="354"/>
      <c r="S20" s="331"/>
    </row>
    <row r="21" spans="1:19" ht="63.75" x14ac:dyDescent="0.25">
      <c r="A21" s="333" t="s">
        <v>27</v>
      </c>
      <c r="B21" s="231" t="s">
        <v>38</v>
      </c>
      <c r="C21" s="231" t="s">
        <v>38</v>
      </c>
      <c r="D21" s="246" t="s">
        <v>251</v>
      </c>
      <c r="E21" s="332" t="s">
        <v>526</v>
      </c>
      <c r="F21" s="344" t="s">
        <v>252</v>
      </c>
      <c r="G21" s="328">
        <v>574983.19999999995</v>
      </c>
      <c r="H21" s="328">
        <v>620406.69999999995</v>
      </c>
      <c r="I21" s="328">
        <v>652511.19999999995</v>
      </c>
      <c r="J21" s="343">
        <v>665332.4</v>
      </c>
      <c r="K21" s="328">
        <v>660228</v>
      </c>
      <c r="L21" s="328">
        <v>647023.5</v>
      </c>
      <c r="M21" s="328">
        <v>633820.30000000005</v>
      </c>
      <c r="N21" s="328">
        <v>533075.1</v>
      </c>
      <c r="O21" s="328">
        <v>479767.6</v>
      </c>
      <c r="P21" s="328">
        <v>479767.6</v>
      </c>
      <c r="Q21" s="283">
        <v>445704.1</v>
      </c>
      <c r="R21" s="323" t="s">
        <v>253</v>
      </c>
      <c r="S21" s="331"/>
    </row>
    <row r="22" spans="1:19" ht="38.25" x14ac:dyDescent="0.25">
      <c r="A22" s="333" t="s">
        <v>27</v>
      </c>
      <c r="B22" s="231" t="s">
        <v>38</v>
      </c>
      <c r="C22" s="231" t="s">
        <v>57</v>
      </c>
      <c r="D22" s="246" t="s">
        <v>254</v>
      </c>
      <c r="E22" s="332" t="s">
        <v>525</v>
      </c>
      <c r="F22" s="344" t="s">
        <v>252</v>
      </c>
      <c r="G22" s="328">
        <v>92023.9</v>
      </c>
      <c r="H22" s="328">
        <v>81987.899999999994</v>
      </c>
      <c r="I22" s="328">
        <v>70626.8</v>
      </c>
      <c r="J22" s="328">
        <v>60570.400000000001</v>
      </c>
      <c r="K22" s="328">
        <v>51212.3</v>
      </c>
      <c r="L22" s="328">
        <v>42501.4</v>
      </c>
      <c r="M22" s="274">
        <v>33443.599999999999</v>
      </c>
      <c r="N22" s="360">
        <v>30063</v>
      </c>
      <c r="O22" s="328">
        <v>27056.7</v>
      </c>
      <c r="P22" s="328">
        <v>27056.7</v>
      </c>
      <c r="Q22" s="283">
        <v>25135.5</v>
      </c>
      <c r="R22" s="323" t="s">
        <v>253</v>
      </c>
      <c r="S22" s="331"/>
    </row>
    <row r="23" spans="1:19" ht="127.5" x14ac:dyDescent="0.25">
      <c r="A23" s="333" t="s">
        <v>27</v>
      </c>
      <c r="B23" s="231" t="s">
        <v>38</v>
      </c>
      <c r="C23" s="231" t="s">
        <v>98</v>
      </c>
      <c r="D23" s="246" t="s">
        <v>255</v>
      </c>
      <c r="E23" s="332" t="s">
        <v>524</v>
      </c>
      <c r="F23" s="344" t="s">
        <v>252</v>
      </c>
      <c r="G23" s="329">
        <v>13559.9</v>
      </c>
      <c r="H23" s="329">
        <v>9016</v>
      </c>
      <c r="I23" s="329">
        <v>12938.5</v>
      </c>
      <c r="J23" s="329">
        <v>8194.7000000000007</v>
      </c>
      <c r="K23" s="328">
        <v>7766.9</v>
      </c>
      <c r="L23" s="328">
        <v>7166.7</v>
      </c>
      <c r="M23" s="274">
        <v>6603.4</v>
      </c>
      <c r="N23" s="360">
        <v>5352.6</v>
      </c>
      <c r="O23" s="328">
        <v>4817.3</v>
      </c>
      <c r="P23" s="328">
        <v>4817.3</v>
      </c>
      <c r="Q23" s="283">
        <v>4475.3</v>
      </c>
      <c r="R23" s="323" t="s">
        <v>253</v>
      </c>
      <c r="S23" s="331"/>
    </row>
    <row r="24" spans="1:19" ht="89.25" x14ac:dyDescent="0.25">
      <c r="A24" s="333" t="s">
        <v>27</v>
      </c>
      <c r="B24" s="231" t="s">
        <v>38</v>
      </c>
      <c r="C24" s="231" t="s">
        <v>132</v>
      </c>
      <c r="D24" s="246" t="s">
        <v>256</v>
      </c>
      <c r="E24" s="332" t="s">
        <v>523</v>
      </c>
      <c r="F24" s="344" t="s">
        <v>252</v>
      </c>
      <c r="G24" s="329">
        <v>1270080</v>
      </c>
      <c r="H24" s="329">
        <v>1385484.3</v>
      </c>
      <c r="I24" s="329">
        <v>1416168</v>
      </c>
      <c r="J24" s="329">
        <v>1477840.9</v>
      </c>
      <c r="K24" s="328">
        <v>1570798.3</v>
      </c>
      <c r="L24" s="328">
        <v>1615107.3</v>
      </c>
      <c r="M24" s="275">
        <v>1670376.7</v>
      </c>
      <c r="N24" s="361">
        <v>1382986</v>
      </c>
      <c r="O24" s="328">
        <v>1244687.3999999999</v>
      </c>
      <c r="P24" s="328">
        <v>1244687.3999999999</v>
      </c>
      <c r="Q24" s="283">
        <v>1156314.6000000001</v>
      </c>
      <c r="R24" s="323" t="s">
        <v>253</v>
      </c>
      <c r="S24" s="331"/>
    </row>
    <row r="25" spans="1:19" ht="102" x14ac:dyDescent="0.25">
      <c r="A25" s="333" t="s">
        <v>27</v>
      </c>
      <c r="B25" s="231" t="s">
        <v>38</v>
      </c>
      <c r="C25" s="231" t="s">
        <v>311</v>
      </c>
      <c r="D25" s="246" t="s">
        <v>257</v>
      </c>
      <c r="E25" s="332" t="s">
        <v>522</v>
      </c>
      <c r="F25" s="344" t="s">
        <v>252</v>
      </c>
      <c r="G25" s="329">
        <v>9163.9</v>
      </c>
      <c r="H25" s="329">
        <v>13642.3</v>
      </c>
      <c r="I25" s="329">
        <v>8455</v>
      </c>
      <c r="J25" s="343">
        <v>12466.8</v>
      </c>
      <c r="K25" s="328">
        <v>12686.1</v>
      </c>
      <c r="L25" s="328">
        <v>12489.5</v>
      </c>
      <c r="M25" s="275">
        <v>11940.2</v>
      </c>
      <c r="N25" s="360">
        <v>10291.6</v>
      </c>
      <c r="O25" s="328">
        <v>9262.4</v>
      </c>
      <c r="P25" s="328">
        <v>9262.4</v>
      </c>
      <c r="Q25" s="283">
        <v>8604.7999999999993</v>
      </c>
      <c r="R25" s="323" t="s">
        <v>253</v>
      </c>
      <c r="S25" s="331"/>
    </row>
    <row r="26" spans="1:19" ht="51" x14ac:dyDescent="0.25">
      <c r="A26" s="333" t="s">
        <v>27</v>
      </c>
      <c r="B26" s="231" t="s">
        <v>38</v>
      </c>
      <c r="C26" s="231" t="s">
        <v>312</v>
      </c>
      <c r="D26" s="246" t="s">
        <v>258</v>
      </c>
      <c r="E26" s="332" t="s">
        <v>521</v>
      </c>
      <c r="F26" s="344" t="s">
        <v>259</v>
      </c>
      <c r="G26" s="329">
        <v>1281151.5</v>
      </c>
      <c r="H26" s="329">
        <v>1286361.5</v>
      </c>
      <c r="I26" s="329"/>
      <c r="J26" s="329">
        <v>1342579.2</v>
      </c>
      <c r="K26" s="328">
        <v>1442331.8</v>
      </c>
      <c r="L26" s="328">
        <v>1505836.6</v>
      </c>
      <c r="M26" s="275">
        <v>1513043.5</v>
      </c>
      <c r="N26" s="360">
        <v>1089484.6000000001</v>
      </c>
      <c r="O26" s="328">
        <f>1089336.3+1154.3</f>
        <v>1090490.6000000001</v>
      </c>
      <c r="P26" s="328">
        <v>1090490.6000000001</v>
      </c>
      <c r="Q26" s="283">
        <v>1013065.8</v>
      </c>
      <c r="R26" s="323" t="s">
        <v>253</v>
      </c>
      <c r="S26" s="331"/>
    </row>
    <row r="27" spans="1:19" ht="63.75" x14ac:dyDescent="0.25">
      <c r="A27" s="333" t="s">
        <v>27</v>
      </c>
      <c r="B27" s="231" t="s">
        <v>38</v>
      </c>
      <c r="C27" s="231" t="s">
        <v>313</v>
      </c>
      <c r="D27" s="246" t="s">
        <v>260</v>
      </c>
      <c r="E27" s="332" t="s">
        <v>520</v>
      </c>
      <c r="F27" s="344" t="s">
        <v>259</v>
      </c>
      <c r="G27" s="329">
        <v>54458.1</v>
      </c>
      <c r="H27" s="329">
        <v>54035.199999999997</v>
      </c>
      <c r="I27" s="329">
        <v>57838.1</v>
      </c>
      <c r="J27" s="329">
        <v>60422.400000000001</v>
      </c>
      <c r="K27" s="328">
        <v>63723.5</v>
      </c>
      <c r="L27" s="328">
        <v>67913.399999999994</v>
      </c>
      <c r="M27" s="276">
        <v>70303.8</v>
      </c>
      <c r="N27" s="360">
        <v>74087.5</v>
      </c>
      <c r="O27" s="328">
        <v>77093</v>
      </c>
      <c r="P27" s="328">
        <v>80221.600000000006</v>
      </c>
      <c r="Q27" s="283">
        <v>74525.899999999994</v>
      </c>
      <c r="R27" s="323" t="s">
        <v>253</v>
      </c>
      <c r="S27" s="331"/>
    </row>
    <row r="28" spans="1:19" ht="114.75" x14ac:dyDescent="0.25">
      <c r="A28" s="333" t="s">
        <v>27</v>
      </c>
      <c r="B28" s="231" t="s">
        <v>38</v>
      </c>
      <c r="C28" s="231" t="s">
        <v>314</v>
      </c>
      <c r="D28" s="342" t="s">
        <v>420</v>
      </c>
      <c r="E28" s="332" t="s">
        <v>519</v>
      </c>
      <c r="F28" s="344" t="s">
        <v>252</v>
      </c>
      <c r="G28" s="329">
        <v>7758</v>
      </c>
      <c r="H28" s="329">
        <v>5851.3</v>
      </c>
      <c r="I28" s="329">
        <v>6320.2</v>
      </c>
      <c r="J28" s="329">
        <v>6268.5</v>
      </c>
      <c r="K28" s="328">
        <v>6806.4</v>
      </c>
      <c r="L28" s="328">
        <v>8985.5</v>
      </c>
      <c r="M28" s="275">
        <v>8585.52</v>
      </c>
      <c r="N28" s="362">
        <v>7349.2</v>
      </c>
      <c r="O28" s="328">
        <v>6614.3</v>
      </c>
      <c r="P28" s="328">
        <v>6614.3</v>
      </c>
      <c r="Q28" s="283">
        <v>6144.7</v>
      </c>
      <c r="R28" s="323" t="s">
        <v>253</v>
      </c>
      <c r="S28" s="331"/>
    </row>
    <row r="29" spans="1:19" ht="102" x14ac:dyDescent="0.25">
      <c r="A29" s="333" t="s">
        <v>27</v>
      </c>
      <c r="B29" s="333" t="s">
        <v>38</v>
      </c>
      <c r="C29" s="231" t="s">
        <v>315</v>
      </c>
      <c r="D29" s="246" t="s">
        <v>261</v>
      </c>
      <c r="E29" s="332" t="s">
        <v>518</v>
      </c>
      <c r="F29" s="344" t="s">
        <v>252</v>
      </c>
      <c r="G29" s="329">
        <v>19472.900000000001</v>
      </c>
      <c r="H29" s="329">
        <v>16537.400000000001</v>
      </c>
      <c r="I29" s="329">
        <v>14509.8</v>
      </c>
      <c r="J29" s="329">
        <v>14969.4</v>
      </c>
      <c r="K29" s="328">
        <v>15081.8</v>
      </c>
      <c r="L29" s="328">
        <v>16533.8</v>
      </c>
      <c r="M29" s="275">
        <v>18792.3</v>
      </c>
      <c r="N29" s="360">
        <v>14747.9</v>
      </c>
      <c r="O29" s="328">
        <v>13273.1</v>
      </c>
      <c r="P29" s="328">
        <v>13273.1</v>
      </c>
      <c r="Q29" s="283">
        <v>12330.7</v>
      </c>
      <c r="R29" s="323" t="s">
        <v>262</v>
      </c>
      <c r="S29" s="331"/>
    </row>
    <row r="30" spans="1:19" ht="102" x14ac:dyDescent="0.25">
      <c r="A30" s="333" t="s">
        <v>27</v>
      </c>
      <c r="B30" s="231" t="s">
        <v>38</v>
      </c>
      <c r="C30" s="231" t="s">
        <v>64</v>
      </c>
      <c r="D30" s="246" t="s">
        <v>263</v>
      </c>
      <c r="E30" s="332" t="s">
        <v>517</v>
      </c>
      <c r="F30" s="344" t="s">
        <v>252</v>
      </c>
      <c r="G30" s="329">
        <v>525.20000000000005</v>
      </c>
      <c r="H30" s="329">
        <v>576.6</v>
      </c>
      <c r="I30" s="329">
        <v>591.4</v>
      </c>
      <c r="J30" s="329">
        <v>626.70000000000005</v>
      </c>
      <c r="K30" s="328">
        <v>643.1</v>
      </c>
      <c r="L30" s="328">
        <v>655.29999999999995</v>
      </c>
      <c r="M30" s="275">
        <v>655.1</v>
      </c>
      <c r="N30" s="360">
        <v>708.6</v>
      </c>
      <c r="O30" s="328">
        <v>531.5</v>
      </c>
      <c r="P30" s="328">
        <v>531.5</v>
      </c>
      <c r="Q30" s="283">
        <v>493.8</v>
      </c>
      <c r="R30" s="323" t="s">
        <v>262</v>
      </c>
      <c r="S30" s="331"/>
    </row>
    <row r="31" spans="1:19" ht="51" x14ac:dyDescent="0.25">
      <c r="A31" s="333" t="s">
        <v>27</v>
      </c>
      <c r="B31" s="231" t="s">
        <v>38</v>
      </c>
      <c r="C31" s="231" t="s">
        <v>126</v>
      </c>
      <c r="D31" s="337" t="s">
        <v>264</v>
      </c>
      <c r="E31" s="332" t="s">
        <v>516</v>
      </c>
      <c r="F31" s="344" t="s">
        <v>252</v>
      </c>
      <c r="G31" s="329"/>
      <c r="H31" s="329"/>
      <c r="I31" s="329"/>
      <c r="J31" s="329"/>
      <c r="K31" s="336">
        <v>108244.4</v>
      </c>
      <c r="L31" s="328">
        <v>116672.6</v>
      </c>
      <c r="M31" s="275">
        <v>111919.13</v>
      </c>
      <c r="N31" s="360">
        <v>97113.8</v>
      </c>
      <c r="O31" s="328">
        <v>87402.4</v>
      </c>
      <c r="P31" s="328">
        <v>87402.4</v>
      </c>
      <c r="Q31" s="283">
        <v>81196.800000000003</v>
      </c>
      <c r="R31" s="323" t="s">
        <v>253</v>
      </c>
      <c r="S31" s="331"/>
    </row>
    <row r="32" spans="1:19" ht="102" x14ac:dyDescent="0.25">
      <c r="A32" s="333" t="s">
        <v>27</v>
      </c>
      <c r="B32" s="231" t="s">
        <v>38</v>
      </c>
      <c r="C32" s="231" t="s">
        <v>78</v>
      </c>
      <c r="D32" s="337" t="s">
        <v>265</v>
      </c>
      <c r="E32" s="332" t="s">
        <v>515</v>
      </c>
      <c r="F32" s="344" t="s">
        <v>252</v>
      </c>
      <c r="G32" s="329"/>
      <c r="H32" s="329"/>
      <c r="I32" s="329"/>
      <c r="J32" s="329"/>
      <c r="K32" s="336">
        <v>28422.9</v>
      </c>
      <c r="L32" s="328">
        <v>20000</v>
      </c>
      <c r="M32" s="275">
        <v>20000</v>
      </c>
      <c r="N32" s="362">
        <v>16666.7</v>
      </c>
      <c r="O32" s="328">
        <v>15000</v>
      </c>
      <c r="P32" s="328">
        <v>15000</v>
      </c>
      <c r="Q32" s="283">
        <v>13935</v>
      </c>
      <c r="R32" s="323" t="s">
        <v>262</v>
      </c>
      <c r="S32" s="331"/>
    </row>
    <row r="33" spans="1:19" ht="63.75" x14ac:dyDescent="0.25">
      <c r="A33" s="333" t="s">
        <v>27</v>
      </c>
      <c r="B33" s="231" t="s">
        <v>38</v>
      </c>
      <c r="C33" s="231" t="s">
        <v>316</v>
      </c>
      <c r="D33" s="337" t="s">
        <v>414</v>
      </c>
      <c r="E33" s="332" t="s">
        <v>514</v>
      </c>
      <c r="F33" s="344" t="s">
        <v>252</v>
      </c>
      <c r="G33" s="329"/>
      <c r="H33" s="329"/>
      <c r="I33" s="329"/>
      <c r="J33" s="329"/>
      <c r="K33" s="336">
        <v>7276.5</v>
      </c>
      <c r="L33" s="328">
        <v>8390.2999999999993</v>
      </c>
      <c r="M33" s="275">
        <v>10476.5</v>
      </c>
      <c r="N33" s="360">
        <v>9797.7000000000007</v>
      </c>
      <c r="O33" s="328">
        <v>8817.9</v>
      </c>
      <c r="P33" s="328">
        <v>8817.9</v>
      </c>
      <c r="Q33" s="283">
        <v>8191.8</v>
      </c>
      <c r="R33" s="323" t="s">
        <v>253</v>
      </c>
      <c r="S33" s="331"/>
    </row>
    <row r="34" spans="1:19" ht="89.25" x14ac:dyDescent="0.25">
      <c r="A34" s="333" t="s">
        <v>27</v>
      </c>
      <c r="B34" s="231" t="s">
        <v>38</v>
      </c>
      <c r="C34" s="231" t="s">
        <v>317</v>
      </c>
      <c r="D34" s="337" t="s">
        <v>266</v>
      </c>
      <c r="E34" s="332" t="s">
        <v>513</v>
      </c>
      <c r="F34" s="344" t="s">
        <v>252</v>
      </c>
      <c r="G34" s="329"/>
      <c r="H34" s="329"/>
      <c r="I34" s="329"/>
      <c r="J34" s="329"/>
      <c r="K34" s="336">
        <v>5098.1000000000004</v>
      </c>
      <c r="L34" s="328">
        <v>7328</v>
      </c>
      <c r="M34" s="275">
        <v>9446.7999999999993</v>
      </c>
      <c r="N34" s="360">
        <v>11958.3</v>
      </c>
      <c r="O34" s="328">
        <v>11897.7</v>
      </c>
      <c r="P34" s="328">
        <v>11877.5</v>
      </c>
      <c r="Q34" s="283">
        <v>11034.2</v>
      </c>
      <c r="R34" s="323" t="s">
        <v>253</v>
      </c>
      <c r="S34" s="331"/>
    </row>
    <row r="35" spans="1:19" ht="66" customHeight="1" x14ac:dyDescent="0.25">
      <c r="A35" s="333" t="s">
        <v>27</v>
      </c>
      <c r="B35" s="231" t="s">
        <v>38</v>
      </c>
      <c r="C35" s="231" t="s">
        <v>318</v>
      </c>
      <c r="D35" s="337" t="s">
        <v>267</v>
      </c>
      <c r="E35" s="332" t="s">
        <v>512</v>
      </c>
      <c r="F35" s="344" t="s">
        <v>252</v>
      </c>
      <c r="G35" s="329"/>
      <c r="H35" s="329"/>
      <c r="I35" s="329"/>
      <c r="J35" s="329"/>
      <c r="K35" s="336">
        <v>22377.4</v>
      </c>
      <c r="L35" s="328">
        <v>20442.2</v>
      </c>
      <c r="M35" s="275">
        <v>18620.099999999999</v>
      </c>
      <c r="N35" s="360">
        <v>16353</v>
      </c>
      <c r="O35" s="328">
        <v>14717.7</v>
      </c>
      <c r="P35" s="328">
        <v>14717.7</v>
      </c>
      <c r="Q35" s="283">
        <v>13672.7</v>
      </c>
      <c r="R35" s="323" t="s">
        <v>253</v>
      </c>
      <c r="S35" s="331"/>
    </row>
    <row r="36" spans="1:19" ht="169.5" customHeight="1" x14ac:dyDescent="0.25">
      <c r="A36" s="333" t="s">
        <v>27</v>
      </c>
      <c r="B36" s="231" t="s">
        <v>38</v>
      </c>
      <c r="C36" s="231" t="s">
        <v>319</v>
      </c>
      <c r="D36" s="337" t="s">
        <v>419</v>
      </c>
      <c r="E36" s="332" t="s">
        <v>511</v>
      </c>
      <c r="F36" s="344" t="s">
        <v>252</v>
      </c>
      <c r="G36" s="329"/>
      <c r="H36" s="329"/>
      <c r="I36" s="329"/>
      <c r="J36" s="329"/>
      <c r="K36" s="336">
        <v>537.4</v>
      </c>
      <c r="L36" s="328">
        <v>621.70000000000005</v>
      </c>
      <c r="M36" s="275">
        <v>1306.9000000000001</v>
      </c>
      <c r="N36" s="360">
        <v>3017.4</v>
      </c>
      <c r="O36" s="328">
        <v>2715.7</v>
      </c>
      <c r="P36" s="328">
        <v>2715.7</v>
      </c>
      <c r="Q36" s="283">
        <v>2522.9</v>
      </c>
      <c r="R36" s="323" t="s">
        <v>253</v>
      </c>
      <c r="S36" s="331"/>
    </row>
    <row r="37" spans="1:19" ht="93" customHeight="1" x14ac:dyDescent="0.25">
      <c r="A37" s="333" t="s">
        <v>27</v>
      </c>
      <c r="B37" s="231" t="s">
        <v>38</v>
      </c>
      <c r="C37" s="231" t="s">
        <v>320</v>
      </c>
      <c r="D37" s="337" t="s">
        <v>268</v>
      </c>
      <c r="E37" s="332" t="s">
        <v>510</v>
      </c>
      <c r="F37" s="344" t="s">
        <v>259</v>
      </c>
      <c r="G37" s="329"/>
      <c r="H37" s="329"/>
      <c r="I37" s="329"/>
      <c r="J37" s="329"/>
      <c r="K37" s="336">
        <v>35514.6</v>
      </c>
      <c r="L37" s="328">
        <v>34928</v>
      </c>
      <c r="M37" s="275">
        <v>34519.199999999997</v>
      </c>
      <c r="N37" s="328"/>
      <c r="O37" s="328"/>
      <c r="P37" s="328"/>
      <c r="Q37" s="283">
        <v>0</v>
      </c>
      <c r="R37" s="323" t="s">
        <v>253</v>
      </c>
      <c r="S37" s="331"/>
    </row>
    <row r="38" spans="1:19" ht="89.25" x14ac:dyDescent="0.25">
      <c r="A38" s="333" t="s">
        <v>27</v>
      </c>
      <c r="B38" s="231" t="s">
        <v>38</v>
      </c>
      <c r="C38" s="231" t="s">
        <v>321</v>
      </c>
      <c r="D38" s="337" t="s">
        <v>269</v>
      </c>
      <c r="E38" s="332" t="s">
        <v>509</v>
      </c>
      <c r="F38" s="344" t="s">
        <v>259</v>
      </c>
      <c r="G38" s="329"/>
      <c r="H38" s="329"/>
      <c r="I38" s="329"/>
      <c r="J38" s="329"/>
      <c r="K38" s="336">
        <v>106.7</v>
      </c>
      <c r="L38" s="328">
        <v>103.9</v>
      </c>
      <c r="M38" s="275">
        <v>119</v>
      </c>
      <c r="N38" s="360">
        <v>164.9</v>
      </c>
      <c r="O38" s="328">
        <v>170.7</v>
      </c>
      <c r="P38" s="328">
        <v>176.7</v>
      </c>
      <c r="Q38" s="283">
        <v>164.2</v>
      </c>
      <c r="R38" s="323" t="s">
        <v>253</v>
      </c>
      <c r="S38" s="331"/>
    </row>
    <row r="39" spans="1:19" ht="89.25" x14ac:dyDescent="0.25">
      <c r="A39" s="333" t="s">
        <v>27</v>
      </c>
      <c r="B39" s="231" t="s">
        <v>38</v>
      </c>
      <c r="C39" s="231" t="s">
        <v>322</v>
      </c>
      <c r="D39" s="337" t="s">
        <v>270</v>
      </c>
      <c r="E39" s="332" t="s">
        <v>508</v>
      </c>
      <c r="F39" s="344" t="s">
        <v>259</v>
      </c>
      <c r="G39" s="329"/>
      <c r="H39" s="329"/>
      <c r="I39" s="329"/>
      <c r="J39" s="329"/>
      <c r="K39" s="336">
        <v>115.8</v>
      </c>
      <c r="L39" s="328">
        <v>129.69999999999999</v>
      </c>
      <c r="M39" s="275">
        <v>120.8</v>
      </c>
      <c r="N39" s="328"/>
      <c r="O39" s="328"/>
      <c r="P39" s="328"/>
      <c r="Q39" s="283">
        <v>0</v>
      </c>
      <c r="R39" s="323" t="s">
        <v>253</v>
      </c>
      <c r="S39" s="331"/>
    </row>
    <row r="40" spans="1:19" ht="89.25" x14ac:dyDescent="0.25">
      <c r="A40" s="317" t="s">
        <v>27</v>
      </c>
      <c r="B40" s="315" t="s">
        <v>38</v>
      </c>
      <c r="C40" s="315" t="s">
        <v>323</v>
      </c>
      <c r="D40" s="96" t="s">
        <v>271</v>
      </c>
      <c r="E40" s="332" t="s">
        <v>507</v>
      </c>
      <c r="F40" s="325" t="s">
        <v>272</v>
      </c>
      <c r="G40" s="89"/>
      <c r="H40" s="89"/>
      <c r="I40" s="89"/>
      <c r="J40" s="89"/>
      <c r="K40" s="90">
        <v>8548.4</v>
      </c>
      <c r="L40" s="144">
        <v>10273.299999999999</v>
      </c>
      <c r="M40" s="275">
        <v>8645.7000000000007</v>
      </c>
      <c r="N40" s="144">
        <v>7965.9</v>
      </c>
      <c r="O40" s="144">
        <v>7618.2</v>
      </c>
      <c r="P40" s="328">
        <v>7303.3</v>
      </c>
      <c r="Q40" s="283">
        <v>6784.8</v>
      </c>
      <c r="R40" s="169" t="s">
        <v>253</v>
      </c>
      <c r="S40" s="331"/>
    </row>
    <row r="41" spans="1:19" ht="63.75" x14ac:dyDescent="0.25">
      <c r="A41" s="333" t="s">
        <v>27</v>
      </c>
      <c r="B41" s="231" t="s">
        <v>38</v>
      </c>
      <c r="C41" s="231" t="s">
        <v>324</v>
      </c>
      <c r="D41" s="97" t="s">
        <v>273</v>
      </c>
      <c r="E41" s="332" t="s">
        <v>506</v>
      </c>
      <c r="F41" s="344" t="s">
        <v>272</v>
      </c>
      <c r="G41" s="329"/>
      <c r="H41" s="329"/>
      <c r="I41" s="329"/>
      <c r="J41" s="329"/>
      <c r="K41" s="336"/>
      <c r="L41" s="328">
        <v>208300.2</v>
      </c>
      <c r="M41" s="275">
        <v>239956</v>
      </c>
      <c r="N41" s="360">
        <v>301184.5</v>
      </c>
      <c r="O41" s="328">
        <v>299787.3</v>
      </c>
      <c r="P41" s="328">
        <v>309522</v>
      </c>
      <c r="Q41" s="283">
        <v>287545.90000000002</v>
      </c>
      <c r="R41" s="323" t="s">
        <v>262</v>
      </c>
      <c r="S41" s="331"/>
    </row>
    <row r="42" spans="1:19" ht="89.25" x14ac:dyDescent="0.25">
      <c r="A42" s="333" t="s">
        <v>27</v>
      </c>
      <c r="B42" s="231" t="s">
        <v>38</v>
      </c>
      <c r="C42" s="231" t="s">
        <v>325</v>
      </c>
      <c r="D42" s="97" t="s">
        <v>274</v>
      </c>
      <c r="E42" s="332" t="s">
        <v>505</v>
      </c>
      <c r="F42" s="344" t="s">
        <v>252</v>
      </c>
      <c r="G42" s="329"/>
      <c r="H42" s="329"/>
      <c r="I42" s="329"/>
      <c r="J42" s="329"/>
      <c r="K42" s="336">
        <v>5087.3</v>
      </c>
      <c r="L42" s="328">
        <v>1148.9000000000001</v>
      </c>
      <c r="M42" s="276">
        <v>2305.6</v>
      </c>
      <c r="N42" s="360">
        <v>3948.2</v>
      </c>
      <c r="O42" s="328">
        <v>3853.4</v>
      </c>
      <c r="P42" s="328">
        <v>3853.4</v>
      </c>
      <c r="Q42" s="283">
        <v>3579.8</v>
      </c>
      <c r="R42" s="323" t="s">
        <v>253</v>
      </c>
      <c r="S42" s="331"/>
    </row>
    <row r="43" spans="1:19" ht="89.25" x14ac:dyDescent="0.25">
      <c r="A43" s="333" t="s">
        <v>27</v>
      </c>
      <c r="B43" s="231" t="s">
        <v>38</v>
      </c>
      <c r="C43" s="231" t="s">
        <v>326</v>
      </c>
      <c r="D43" s="146" t="s">
        <v>341</v>
      </c>
      <c r="E43" s="332" t="s">
        <v>504</v>
      </c>
      <c r="F43" s="344" t="s">
        <v>252</v>
      </c>
      <c r="G43" s="329"/>
      <c r="H43" s="329"/>
      <c r="I43" s="329"/>
      <c r="J43" s="329"/>
      <c r="K43" s="336"/>
      <c r="L43" s="328"/>
      <c r="M43" s="328"/>
      <c r="N43" s="360">
        <v>183.3</v>
      </c>
      <c r="O43" s="328">
        <v>165</v>
      </c>
      <c r="P43" s="328">
        <v>165</v>
      </c>
      <c r="Q43" s="283">
        <v>153.30000000000001</v>
      </c>
      <c r="R43" s="323" t="s">
        <v>253</v>
      </c>
      <c r="S43" s="331"/>
    </row>
    <row r="44" spans="1:19" ht="89.25" x14ac:dyDescent="0.25">
      <c r="A44" s="333" t="s">
        <v>27</v>
      </c>
      <c r="B44" s="231" t="s">
        <v>38</v>
      </c>
      <c r="C44" s="231" t="s">
        <v>326</v>
      </c>
      <c r="D44" s="344" t="s">
        <v>275</v>
      </c>
      <c r="E44" s="344"/>
      <c r="F44" s="344" t="s">
        <v>335</v>
      </c>
      <c r="G44" s="329">
        <v>638</v>
      </c>
      <c r="H44" s="329">
        <v>601</v>
      </c>
      <c r="I44" s="329">
        <v>1045</v>
      </c>
      <c r="J44" s="329">
        <v>1057</v>
      </c>
      <c r="K44" s="329">
        <v>1651</v>
      </c>
      <c r="L44" s="341">
        <v>1595</v>
      </c>
      <c r="M44" s="341">
        <v>1595</v>
      </c>
      <c r="N44" s="341">
        <v>1595</v>
      </c>
      <c r="O44" s="341">
        <v>1595</v>
      </c>
      <c r="P44" s="341">
        <v>1595</v>
      </c>
      <c r="Q44" s="283">
        <v>1481.8</v>
      </c>
      <c r="R44" s="323" t="s">
        <v>276</v>
      </c>
      <c r="S44" s="193" t="s">
        <v>413</v>
      </c>
    </row>
    <row r="45" spans="1:19" ht="76.5" x14ac:dyDescent="0.25">
      <c r="A45" s="333" t="s">
        <v>27</v>
      </c>
      <c r="B45" s="231" t="s">
        <v>38</v>
      </c>
      <c r="C45" s="231" t="s">
        <v>327</v>
      </c>
      <c r="D45" s="344" t="s">
        <v>277</v>
      </c>
      <c r="E45" s="344"/>
      <c r="F45" s="344" t="s">
        <v>335</v>
      </c>
      <c r="G45" s="329">
        <v>357</v>
      </c>
      <c r="H45" s="329">
        <v>305</v>
      </c>
      <c r="I45" s="329">
        <v>339</v>
      </c>
      <c r="J45" s="329">
        <v>289</v>
      </c>
      <c r="K45" s="329">
        <v>332</v>
      </c>
      <c r="L45" s="285">
        <v>256</v>
      </c>
      <c r="M45" s="285">
        <v>256</v>
      </c>
      <c r="N45" s="285">
        <v>256</v>
      </c>
      <c r="O45" s="285">
        <v>256</v>
      </c>
      <c r="P45" s="285">
        <v>256</v>
      </c>
      <c r="Q45" s="283">
        <v>237.8</v>
      </c>
      <c r="R45" s="323" t="s">
        <v>276</v>
      </c>
      <c r="S45" s="193" t="s">
        <v>413</v>
      </c>
    </row>
    <row r="46" spans="1:19" ht="196.5" customHeight="1" x14ac:dyDescent="0.25">
      <c r="A46" s="333" t="s">
        <v>27</v>
      </c>
      <c r="B46" s="231" t="s">
        <v>38</v>
      </c>
      <c r="C46" s="231" t="s">
        <v>328</v>
      </c>
      <c r="D46" s="344" t="s">
        <v>278</v>
      </c>
      <c r="E46" s="344"/>
      <c r="F46" s="344" t="s">
        <v>335</v>
      </c>
      <c r="G46" s="329">
        <v>13554</v>
      </c>
      <c r="H46" s="329">
        <v>13138</v>
      </c>
      <c r="I46" s="329">
        <v>15464</v>
      </c>
      <c r="J46" s="329">
        <v>15372</v>
      </c>
      <c r="K46" s="329">
        <v>60091</v>
      </c>
      <c r="L46" s="341">
        <v>86503</v>
      </c>
      <c r="M46" s="328">
        <v>86500</v>
      </c>
      <c r="N46" s="328">
        <v>86500</v>
      </c>
      <c r="O46" s="328">
        <v>86500</v>
      </c>
      <c r="P46" s="328">
        <v>86500</v>
      </c>
      <c r="Q46" s="283">
        <v>80358.5</v>
      </c>
      <c r="R46" s="323" t="s">
        <v>276</v>
      </c>
      <c r="S46" s="193" t="s">
        <v>413</v>
      </c>
    </row>
    <row r="47" spans="1:19" ht="76.5" x14ac:dyDescent="0.25">
      <c r="A47" s="333" t="s">
        <v>27</v>
      </c>
      <c r="B47" s="231" t="s">
        <v>38</v>
      </c>
      <c r="C47" s="231" t="s">
        <v>329</v>
      </c>
      <c r="D47" s="344" t="s">
        <v>279</v>
      </c>
      <c r="E47" s="344"/>
      <c r="F47" s="344" t="s">
        <v>335</v>
      </c>
      <c r="G47" s="329">
        <v>301</v>
      </c>
      <c r="H47" s="329">
        <v>276</v>
      </c>
      <c r="I47" s="329">
        <v>145</v>
      </c>
      <c r="J47" s="329">
        <v>149</v>
      </c>
      <c r="K47" s="329">
        <v>237</v>
      </c>
      <c r="L47" s="341">
        <v>422</v>
      </c>
      <c r="M47" s="341">
        <v>422</v>
      </c>
      <c r="N47" s="341">
        <v>422</v>
      </c>
      <c r="O47" s="341">
        <v>422</v>
      </c>
      <c r="P47" s="328">
        <v>180</v>
      </c>
      <c r="Q47" s="283">
        <v>167.2</v>
      </c>
      <c r="R47" s="323" t="s">
        <v>276</v>
      </c>
      <c r="S47" s="193" t="s">
        <v>413</v>
      </c>
    </row>
    <row r="48" spans="1:19" ht="76.5" x14ac:dyDescent="0.25">
      <c r="A48" s="333" t="s">
        <v>27</v>
      </c>
      <c r="B48" s="231" t="s">
        <v>38</v>
      </c>
      <c r="C48" s="231" t="s">
        <v>330</v>
      </c>
      <c r="D48" s="344" t="s">
        <v>280</v>
      </c>
      <c r="E48" s="344"/>
      <c r="F48" s="344" t="s">
        <v>335</v>
      </c>
      <c r="G48" s="329">
        <v>716</v>
      </c>
      <c r="H48" s="329">
        <v>713</v>
      </c>
      <c r="I48" s="329">
        <v>910</v>
      </c>
      <c r="J48" s="329">
        <v>879</v>
      </c>
      <c r="K48" s="329">
        <v>4079</v>
      </c>
      <c r="L48" s="341">
        <v>8251</v>
      </c>
      <c r="M48" s="341">
        <v>8251</v>
      </c>
      <c r="N48" s="341">
        <v>8251</v>
      </c>
      <c r="O48" s="341">
        <v>8251</v>
      </c>
      <c r="P48" s="341">
        <v>8251</v>
      </c>
      <c r="Q48" s="283">
        <v>7665.2</v>
      </c>
      <c r="R48" s="323" t="s">
        <v>276</v>
      </c>
      <c r="S48" s="193" t="s">
        <v>413</v>
      </c>
    </row>
    <row r="49" spans="1:19" ht="76.5" x14ac:dyDescent="0.25">
      <c r="A49" s="333" t="s">
        <v>27</v>
      </c>
      <c r="B49" s="231" t="s">
        <v>38</v>
      </c>
      <c r="C49" s="231" t="s">
        <v>331</v>
      </c>
      <c r="D49" s="344" t="s">
        <v>281</v>
      </c>
      <c r="E49" s="344"/>
      <c r="F49" s="344" t="s">
        <v>335</v>
      </c>
      <c r="G49" s="329" t="s">
        <v>282</v>
      </c>
      <c r="H49" s="329" t="s">
        <v>282</v>
      </c>
      <c r="I49" s="329" t="s">
        <v>282</v>
      </c>
      <c r="J49" s="329" t="s">
        <v>282</v>
      </c>
      <c r="K49" s="329">
        <v>3318</v>
      </c>
      <c r="L49" s="285">
        <v>3754</v>
      </c>
      <c r="M49" s="329">
        <v>3800</v>
      </c>
      <c r="N49" s="329">
        <v>3800</v>
      </c>
      <c r="O49" s="329">
        <v>3800</v>
      </c>
      <c r="P49" s="329">
        <v>3800</v>
      </c>
      <c r="Q49" s="283">
        <v>3530.2</v>
      </c>
      <c r="R49" s="323" t="s">
        <v>276</v>
      </c>
      <c r="S49" s="193" t="s">
        <v>413</v>
      </c>
    </row>
    <row r="50" spans="1:19" ht="33.75" customHeight="1" x14ac:dyDescent="0.25">
      <c r="A50" s="333" t="s">
        <v>27</v>
      </c>
      <c r="B50" s="231" t="s">
        <v>57</v>
      </c>
      <c r="C50" s="230"/>
      <c r="D50" s="418" t="s">
        <v>283</v>
      </c>
      <c r="E50" s="419"/>
      <c r="F50" s="419"/>
      <c r="G50" s="365"/>
      <c r="H50" s="365"/>
      <c r="I50" s="365"/>
      <c r="J50" s="365"/>
      <c r="K50" s="365"/>
      <c r="L50" s="365"/>
      <c r="M50" s="365"/>
      <c r="N50" s="356"/>
      <c r="O50" s="356"/>
      <c r="P50" s="356"/>
      <c r="Q50" s="356"/>
      <c r="R50" s="355"/>
      <c r="S50" s="331"/>
    </row>
    <row r="51" spans="1:19" ht="89.25" x14ac:dyDescent="0.25">
      <c r="A51" s="333" t="s">
        <v>27</v>
      </c>
      <c r="B51" s="231" t="s">
        <v>57</v>
      </c>
      <c r="C51" s="333" t="s">
        <v>38</v>
      </c>
      <c r="D51" s="98" t="s">
        <v>284</v>
      </c>
      <c r="E51" s="98"/>
      <c r="F51" s="344" t="s">
        <v>252</v>
      </c>
      <c r="G51" s="329">
        <v>5000</v>
      </c>
      <c r="H51" s="329">
        <v>10323.299999999999</v>
      </c>
      <c r="I51" s="329">
        <v>9124.1</v>
      </c>
      <c r="J51" s="329">
        <v>9234.6</v>
      </c>
      <c r="K51" s="329">
        <v>0</v>
      </c>
      <c r="L51" s="329">
        <v>0</v>
      </c>
      <c r="M51" s="329">
        <v>0</v>
      </c>
      <c r="N51" s="328">
        <f>M51*1.04</f>
        <v>0</v>
      </c>
      <c r="O51" s="328">
        <f>N51*1.04</f>
        <v>0</v>
      </c>
      <c r="P51" s="328">
        <f>O51*0.992</f>
        <v>0</v>
      </c>
      <c r="Q51" s="283">
        <v>0</v>
      </c>
      <c r="R51" s="323" t="s">
        <v>262</v>
      </c>
      <c r="S51" s="331"/>
    </row>
    <row r="52" spans="1:19" ht="25.5" x14ac:dyDescent="0.25">
      <c r="A52" s="333" t="s">
        <v>27</v>
      </c>
      <c r="B52" s="231" t="s">
        <v>57</v>
      </c>
      <c r="C52" s="333" t="s">
        <v>57</v>
      </c>
      <c r="D52" s="344" t="s">
        <v>285</v>
      </c>
      <c r="E52" s="332" t="s">
        <v>503</v>
      </c>
      <c r="F52" s="344" t="s">
        <v>252</v>
      </c>
      <c r="G52" s="329">
        <v>309278.40000000002</v>
      </c>
      <c r="H52" s="329">
        <v>354102.4</v>
      </c>
      <c r="I52" s="329">
        <v>326585.40000000002</v>
      </c>
      <c r="J52" s="329">
        <v>246959.9</v>
      </c>
      <c r="K52" s="329">
        <v>247966.9</v>
      </c>
      <c r="L52" s="329">
        <v>286579.20000000001</v>
      </c>
      <c r="M52" s="275">
        <v>225646.4</v>
      </c>
      <c r="N52" s="360">
        <v>165071.79999999999</v>
      </c>
      <c r="O52" s="328">
        <v>195053.9</v>
      </c>
      <c r="P52" s="328">
        <v>195053.9</v>
      </c>
      <c r="Q52" s="283">
        <v>181205.1</v>
      </c>
      <c r="R52" s="323" t="s">
        <v>262</v>
      </c>
      <c r="S52" s="331"/>
    </row>
    <row r="53" spans="1:19" ht="38.25" x14ac:dyDescent="0.25">
      <c r="A53" s="333" t="s">
        <v>27</v>
      </c>
      <c r="B53" s="231" t="s">
        <v>57</v>
      </c>
      <c r="C53" s="333" t="s">
        <v>98</v>
      </c>
      <c r="D53" s="344" t="s">
        <v>286</v>
      </c>
      <c r="E53" s="332" t="s">
        <v>502</v>
      </c>
      <c r="F53" s="344" t="s">
        <v>252</v>
      </c>
      <c r="G53" s="329">
        <v>30855.4</v>
      </c>
      <c r="H53" s="329">
        <v>27056.400000000001</v>
      </c>
      <c r="I53" s="329">
        <v>24545</v>
      </c>
      <c r="J53" s="329">
        <v>23678.799999999999</v>
      </c>
      <c r="K53" s="329">
        <v>22315.7</v>
      </c>
      <c r="L53" s="329">
        <v>21699.5</v>
      </c>
      <c r="M53" s="275">
        <v>21247.8</v>
      </c>
      <c r="N53" s="360">
        <v>21662.9</v>
      </c>
      <c r="O53" s="328">
        <v>19496.599999999999</v>
      </c>
      <c r="P53" s="328">
        <v>19496.599999999999</v>
      </c>
      <c r="Q53" s="283">
        <v>18112.2</v>
      </c>
      <c r="R53" s="323" t="s">
        <v>262</v>
      </c>
      <c r="S53" s="331"/>
    </row>
    <row r="54" spans="1:19" ht="249" customHeight="1" x14ac:dyDescent="0.25">
      <c r="A54" s="333" t="s">
        <v>27</v>
      </c>
      <c r="B54" s="231" t="s">
        <v>57</v>
      </c>
      <c r="C54" s="333" t="s">
        <v>132</v>
      </c>
      <c r="D54" s="344" t="s">
        <v>415</v>
      </c>
      <c r="E54" s="332" t="s">
        <v>501</v>
      </c>
      <c r="F54" s="344" t="s">
        <v>259</v>
      </c>
      <c r="G54" s="329">
        <v>0</v>
      </c>
      <c r="H54" s="329">
        <v>0</v>
      </c>
      <c r="I54" s="329">
        <v>588379.19999999995</v>
      </c>
      <c r="J54" s="329">
        <v>548898.80000000005</v>
      </c>
      <c r="K54" s="329">
        <v>522388.7</v>
      </c>
      <c r="L54" s="329">
        <v>564586.19999999995</v>
      </c>
      <c r="M54" s="275">
        <v>639360</v>
      </c>
      <c r="N54" s="328"/>
      <c r="O54" s="328"/>
      <c r="P54" s="328"/>
      <c r="Q54" s="283">
        <v>0</v>
      </c>
      <c r="R54" s="323" t="s">
        <v>262</v>
      </c>
      <c r="S54" s="331"/>
    </row>
    <row r="55" spans="1:19" ht="140.25" x14ac:dyDescent="0.25">
      <c r="A55" s="333" t="s">
        <v>27</v>
      </c>
      <c r="B55" s="231" t="s">
        <v>57</v>
      </c>
      <c r="C55" s="333" t="s">
        <v>311</v>
      </c>
      <c r="D55" s="344" t="s">
        <v>287</v>
      </c>
      <c r="E55" s="344"/>
      <c r="F55" s="344" t="s">
        <v>252</v>
      </c>
      <c r="G55" s="329">
        <v>20000</v>
      </c>
      <c r="H55" s="329">
        <v>20000</v>
      </c>
      <c r="I55" s="329">
        <v>20000</v>
      </c>
      <c r="J55" s="329">
        <v>20000</v>
      </c>
      <c r="K55" s="329">
        <v>0</v>
      </c>
      <c r="L55" s="329">
        <v>0</v>
      </c>
      <c r="M55" s="329">
        <v>0</v>
      </c>
      <c r="N55" s="328">
        <f>M55*1.04</f>
        <v>0</v>
      </c>
      <c r="O55" s="328">
        <f>N55*1.04</f>
        <v>0</v>
      </c>
      <c r="P55" s="328">
        <f>O55*0.992</f>
        <v>0</v>
      </c>
      <c r="Q55" s="283">
        <v>0</v>
      </c>
      <c r="R55" s="323" t="s">
        <v>262</v>
      </c>
      <c r="S55" s="331"/>
    </row>
    <row r="56" spans="1:19" ht="76.5" x14ac:dyDescent="0.25">
      <c r="A56" s="333" t="s">
        <v>27</v>
      </c>
      <c r="B56" s="231" t="s">
        <v>57</v>
      </c>
      <c r="C56" s="333" t="s">
        <v>312</v>
      </c>
      <c r="D56" s="344" t="s">
        <v>288</v>
      </c>
      <c r="E56" s="344"/>
      <c r="F56" s="344" t="s">
        <v>252</v>
      </c>
      <c r="G56" s="329">
        <v>166.2</v>
      </c>
      <c r="H56" s="329">
        <v>97.8</v>
      </c>
      <c r="I56" s="329">
        <v>110.7</v>
      </c>
      <c r="J56" s="86">
        <v>146.6</v>
      </c>
      <c r="K56" s="329">
        <v>144.9</v>
      </c>
      <c r="L56" s="329">
        <v>0</v>
      </c>
      <c r="M56" s="329">
        <v>0</v>
      </c>
      <c r="N56" s="328">
        <f>M56*1.04</f>
        <v>0</v>
      </c>
      <c r="O56" s="328">
        <f>N56*1.04</f>
        <v>0</v>
      </c>
      <c r="P56" s="328">
        <f>O56*0.992</f>
        <v>0</v>
      </c>
      <c r="Q56" s="283">
        <v>0</v>
      </c>
      <c r="R56" s="323" t="s">
        <v>289</v>
      </c>
      <c r="S56" s="331"/>
    </row>
    <row r="57" spans="1:19" ht="89.25" x14ac:dyDescent="0.25">
      <c r="A57" s="333" t="s">
        <v>27</v>
      </c>
      <c r="B57" s="231" t="s">
        <v>57</v>
      </c>
      <c r="C57" s="333" t="s">
        <v>313</v>
      </c>
      <c r="D57" s="344" t="s">
        <v>290</v>
      </c>
      <c r="E57" s="340" t="s">
        <v>500</v>
      </c>
      <c r="F57" s="344" t="s">
        <v>252</v>
      </c>
      <c r="G57" s="329">
        <v>248</v>
      </c>
      <c r="H57" s="329">
        <v>521.4</v>
      </c>
      <c r="I57" s="329">
        <v>576.79999999999995</v>
      </c>
      <c r="J57" s="329">
        <v>687</v>
      </c>
      <c r="K57" s="329">
        <v>393.6</v>
      </c>
      <c r="L57" s="329">
        <v>0</v>
      </c>
      <c r="M57" s="329">
        <v>69.8</v>
      </c>
      <c r="N57" s="328"/>
      <c r="O57" s="328"/>
      <c r="P57" s="328"/>
      <c r="Q57" s="283">
        <v>0</v>
      </c>
      <c r="R57" s="323" t="s">
        <v>289</v>
      </c>
      <c r="S57" s="331"/>
    </row>
    <row r="58" spans="1:19" ht="89.25" x14ac:dyDescent="0.25">
      <c r="A58" s="333" t="s">
        <v>27</v>
      </c>
      <c r="B58" s="231" t="s">
        <v>57</v>
      </c>
      <c r="C58" s="333" t="s">
        <v>314</v>
      </c>
      <c r="D58" s="344" t="s">
        <v>291</v>
      </c>
      <c r="E58" s="340" t="s">
        <v>499</v>
      </c>
      <c r="F58" s="344" t="s">
        <v>252</v>
      </c>
      <c r="G58" s="329">
        <v>184.6</v>
      </c>
      <c r="H58" s="329">
        <v>0.5</v>
      </c>
      <c r="I58" s="329">
        <v>1.5</v>
      </c>
      <c r="J58" s="329">
        <v>2.5</v>
      </c>
      <c r="K58" s="329">
        <v>1</v>
      </c>
      <c r="L58" s="329">
        <v>0</v>
      </c>
      <c r="M58" s="329">
        <v>0.5</v>
      </c>
      <c r="N58" s="328"/>
      <c r="O58" s="328"/>
      <c r="P58" s="328"/>
      <c r="Q58" s="283">
        <v>0</v>
      </c>
      <c r="R58" s="323" t="s">
        <v>289</v>
      </c>
      <c r="S58" s="331"/>
    </row>
    <row r="59" spans="1:19" ht="89.25" x14ac:dyDescent="0.25">
      <c r="A59" s="333" t="s">
        <v>27</v>
      </c>
      <c r="B59" s="231" t="s">
        <v>57</v>
      </c>
      <c r="C59" s="333" t="s">
        <v>315</v>
      </c>
      <c r="D59" s="97" t="s">
        <v>292</v>
      </c>
      <c r="E59" s="332" t="s">
        <v>498</v>
      </c>
      <c r="F59" s="344" t="s">
        <v>252</v>
      </c>
      <c r="G59" s="329"/>
      <c r="H59" s="329"/>
      <c r="I59" s="329"/>
      <c r="J59" s="329"/>
      <c r="K59" s="336">
        <v>1527.6</v>
      </c>
      <c r="L59" s="329">
        <v>1048.8</v>
      </c>
      <c r="M59" s="275">
        <v>1257.8</v>
      </c>
      <c r="N59" s="360">
        <v>1273</v>
      </c>
      <c r="O59" s="328">
        <v>1145.7</v>
      </c>
      <c r="P59" s="328">
        <v>1145.7</v>
      </c>
      <c r="Q59" s="283">
        <v>1064.4000000000001</v>
      </c>
      <c r="R59" s="323" t="s">
        <v>262</v>
      </c>
      <c r="S59" s="331"/>
    </row>
    <row r="60" spans="1:19" ht="138.75" customHeight="1" x14ac:dyDescent="0.25">
      <c r="A60" s="333" t="s">
        <v>27</v>
      </c>
      <c r="B60" s="231" t="s">
        <v>57</v>
      </c>
      <c r="C60" s="333" t="s">
        <v>64</v>
      </c>
      <c r="D60" s="97" t="s">
        <v>293</v>
      </c>
      <c r="E60" s="332" t="s">
        <v>497</v>
      </c>
      <c r="F60" s="344" t="s">
        <v>252</v>
      </c>
      <c r="G60" s="329"/>
      <c r="H60" s="329"/>
      <c r="I60" s="329"/>
      <c r="J60" s="329"/>
      <c r="K60" s="336">
        <v>47.2</v>
      </c>
      <c r="L60" s="329">
        <v>4056.9</v>
      </c>
      <c r="M60" s="275">
        <v>11974.6</v>
      </c>
      <c r="N60" s="362">
        <v>4947.8</v>
      </c>
      <c r="O60" s="328">
        <v>0</v>
      </c>
      <c r="P60" s="328">
        <f>O60*0.992</f>
        <v>0</v>
      </c>
      <c r="Q60" s="283">
        <v>0</v>
      </c>
      <c r="R60" s="323" t="s">
        <v>253</v>
      </c>
      <c r="S60" s="331"/>
    </row>
    <row r="61" spans="1:19" ht="114.75" x14ac:dyDescent="0.25">
      <c r="A61" s="333" t="s">
        <v>27</v>
      </c>
      <c r="B61" s="231" t="s">
        <v>57</v>
      </c>
      <c r="C61" s="333" t="s">
        <v>126</v>
      </c>
      <c r="D61" s="97" t="s">
        <v>294</v>
      </c>
      <c r="E61" s="332" t="s">
        <v>496</v>
      </c>
      <c r="F61" s="344" t="s">
        <v>295</v>
      </c>
      <c r="G61" s="329"/>
      <c r="H61" s="329"/>
      <c r="I61" s="329"/>
      <c r="J61" s="329"/>
      <c r="K61" s="336">
        <v>9807.7999999999993</v>
      </c>
      <c r="L61" s="329">
        <v>7188.8</v>
      </c>
      <c r="M61" s="276">
        <v>8009.6</v>
      </c>
      <c r="N61" s="328"/>
      <c r="O61" s="328"/>
      <c r="P61" s="328"/>
      <c r="Q61" s="283">
        <v>0</v>
      </c>
      <c r="R61" s="323" t="s">
        <v>253</v>
      </c>
      <c r="S61" s="331"/>
    </row>
    <row r="62" spans="1:19" ht="76.5" x14ac:dyDescent="0.25">
      <c r="A62" s="333" t="s">
        <v>27</v>
      </c>
      <c r="B62" s="231" t="s">
        <v>57</v>
      </c>
      <c r="C62" s="333" t="s">
        <v>78</v>
      </c>
      <c r="D62" s="97" t="s">
        <v>417</v>
      </c>
      <c r="E62" s="332" t="s">
        <v>495</v>
      </c>
      <c r="F62" s="344" t="s">
        <v>252</v>
      </c>
      <c r="G62" s="329"/>
      <c r="H62" s="329"/>
      <c r="I62" s="329"/>
      <c r="J62" s="329"/>
      <c r="K62" s="336">
        <v>520</v>
      </c>
      <c r="L62" s="329">
        <v>340</v>
      </c>
      <c r="M62" s="275">
        <v>440</v>
      </c>
      <c r="N62" s="363">
        <v>503.1</v>
      </c>
      <c r="O62" s="328">
        <v>262.5</v>
      </c>
      <c r="P62" s="328">
        <v>262.5</v>
      </c>
      <c r="Q62" s="283">
        <v>243.9</v>
      </c>
      <c r="R62" s="323" t="s">
        <v>253</v>
      </c>
      <c r="S62" s="331"/>
    </row>
    <row r="63" spans="1:19" ht="63.75" x14ac:dyDescent="0.25">
      <c r="A63" s="333" t="s">
        <v>27</v>
      </c>
      <c r="B63" s="231" t="s">
        <v>57</v>
      </c>
      <c r="C63" s="333" t="s">
        <v>316</v>
      </c>
      <c r="D63" s="97" t="s">
        <v>416</v>
      </c>
      <c r="E63" s="332" t="s">
        <v>494</v>
      </c>
      <c r="F63" s="344" t="s">
        <v>252</v>
      </c>
      <c r="G63" s="329"/>
      <c r="H63" s="329"/>
      <c r="I63" s="329"/>
      <c r="J63" s="329"/>
      <c r="K63" s="336">
        <v>300</v>
      </c>
      <c r="L63" s="329">
        <v>380</v>
      </c>
      <c r="M63" s="274">
        <v>220</v>
      </c>
      <c r="N63" s="360">
        <v>80</v>
      </c>
      <c r="O63" s="328">
        <v>262.5</v>
      </c>
      <c r="P63" s="328">
        <v>262.5</v>
      </c>
      <c r="Q63" s="283">
        <v>243.9</v>
      </c>
      <c r="R63" s="323" t="s">
        <v>253</v>
      </c>
      <c r="S63" s="331"/>
    </row>
    <row r="64" spans="1:19" ht="69" customHeight="1" x14ac:dyDescent="0.25">
      <c r="A64" s="333" t="s">
        <v>27</v>
      </c>
      <c r="B64" s="231" t="s">
        <v>57</v>
      </c>
      <c r="C64" s="333" t="s">
        <v>317</v>
      </c>
      <c r="D64" s="97" t="s">
        <v>296</v>
      </c>
      <c r="E64" s="332" t="s">
        <v>493</v>
      </c>
      <c r="F64" s="344" t="s">
        <v>252</v>
      </c>
      <c r="G64" s="329"/>
      <c r="H64" s="329"/>
      <c r="I64" s="329"/>
      <c r="J64" s="329"/>
      <c r="K64" s="336">
        <v>2817.9</v>
      </c>
      <c r="L64" s="366">
        <v>2032.4</v>
      </c>
      <c r="M64" s="276">
        <v>1146.5999999999999</v>
      </c>
      <c r="N64" s="360"/>
      <c r="O64" s="328"/>
      <c r="P64" s="328"/>
      <c r="Q64" s="283">
        <v>0</v>
      </c>
      <c r="R64" s="323" t="s">
        <v>253</v>
      </c>
      <c r="S64" s="331"/>
    </row>
    <row r="65" spans="1:20" ht="76.5" x14ac:dyDescent="0.25">
      <c r="A65" s="333" t="s">
        <v>27</v>
      </c>
      <c r="B65" s="231" t="s">
        <v>57</v>
      </c>
      <c r="C65" s="333" t="s">
        <v>318</v>
      </c>
      <c r="D65" s="97" t="s">
        <v>297</v>
      </c>
      <c r="E65" s="332" t="s">
        <v>492</v>
      </c>
      <c r="F65" s="344" t="s">
        <v>252</v>
      </c>
      <c r="G65" s="329"/>
      <c r="H65" s="329"/>
      <c r="I65" s="329"/>
      <c r="J65" s="329"/>
      <c r="K65" s="336">
        <v>144.69999999999999</v>
      </c>
      <c r="L65" s="329">
        <v>129.30000000000001</v>
      </c>
      <c r="M65" s="275">
        <v>44.25</v>
      </c>
      <c r="N65" s="328"/>
      <c r="O65" s="328"/>
      <c r="P65" s="328"/>
      <c r="Q65" s="283">
        <v>0</v>
      </c>
      <c r="R65" s="323" t="s">
        <v>289</v>
      </c>
      <c r="S65" s="331"/>
    </row>
    <row r="66" spans="1:20" ht="48" customHeight="1" x14ac:dyDescent="0.25">
      <c r="A66" s="333" t="s">
        <v>27</v>
      </c>
      <c r="B66" s="231" t="s">
        <v>57</v>
      </c>
      <c r="C66" s="333" t="s">
        <v>319</v>
      </c>
      <c r="D66" s="97" t="s">
        <v>298</v>
      </c>
      <c r="E66" s="332" t="s">
        <v>491</v>
      </c>
      <c r="F66" s="344" t="s">
        <v>252</v>
      </c>
      <c r="G66" s="329"/>
      <c r="H66" s="329"/>
      <c r="I66" s="329"/>
      <c r="J66" s="329"/>
      <c r="K66" s="336">
        <v>346506.4</v>
      </c>
      <c r="L66" s="329">
        <v>266780.5</v>
      </c>
      <c r="M66" s="275">
        <f>98139.3+196521.8+70386.2</f>
        <v>365047.3</v>
      </c>
      <c r="N66" s="328">
        <f>135579.5+252977.4</f>
        <v>388556.9</v>
      </c>
      <c r="O66" s="328">
        <f>317960.3+141002.7</f>
        <v>458963</v>
      </c>
      <c r="P66" s="328">
        <f>319741.5+146642.8</f>
        <v>466384.3</v>
      </c>
      <c r="Q66" s="283">
        <v>433271</v>
      </c>
      <c r="R66" s="323" t="s">
        <v>253</v>
      </c>
      <c r="S66" s="331"/>
      <c r="T66" s="335"/>
    </row>
    <row r="67" spans="1:20" ht="140.25" x14ac:dyDescent="0.25">
      <c r="A67" s="333" t="s">
        <v>27</v>
      </c>
      <c r="B67" s="231" t="s">
        <v>57</v>
      </c>
      <c r="C67" s="333" t="s">
        <v>320</v>
      </c>
      <c r="D67" s="97" t="s">
        <v>287</v>
      </c>
      <c r="E67" s="332" t="s">
        <v>490</v>
      </c>
      <c r="F67" s="344" t="s">
        <v>252</v>
      </c>
      <c r="G67" s="329"/>
      <c r="H67" s="329"/>
      <c r="I67" s="329"/>
      <c r="J67" s="329"/>
      <c r="K67" s="336">
        <v>19967</v>
      </c>
      <c r="L67" s="329">
        <v>19999.900000000001</v>
      </c>
      <c r="M67" s="275">
        <v>19829.400000000001</v>
      </c>
      <c r="N67" s="328">
        <v>20000</v>
      </c>
      <c r="O67" s="328">
        <v>20000</v>
      </c>
      <c r="P67" s="328">
        <v>20000</v>
      </c>
      <c r="Q67" s="283">
        <v>18580</v>
      </c>
      <c r="R67" s="323" t="s">
        <v>253</v>
      </c>
      <c r="S67" s="331"/>
    </row>
    <row r="68" spans="1:20" ht="60.75" customHeight="1" x14ac:dyDescent="0.25">
      <c r="A68" s="333" t="s">
        <v>27</v>
      </c>
      <c r="B68" s="231" t="s">
        <v>57</v>
      </c>
      <c r="C68" s="333" t="s">
        <v>321</v>
      </c>
      <c r="D68" s="97" t="s">
        <v>296</v>
      </c>
      <c r="E68" s="332" t="s">
        <v>489</v>
      </c>
      <c r="F68" s="344" t="s">
        <v>252</v>
      </c>
      <c r="G68" s="329"/>
      <c r="H68" s="329"/>
      <c r="I68" s="329"/>
      <c r="J68" s="329"/>
      <c r="K68" s="336">
        <v>15721.1</v>
      </c>
      <c r="L68" s="329">
        <v>13524.4</v>
      </c>
      <c r="M68" s="276">
        <v>12000</v>
      </c>
      <c r="N68" s="328">
        <v>13000</v>
      </c>
      <c r="O68" s="328">
        <v>13000</v>
      </c>
      <c r="P68" s="328">
        <v>13000</v>
      </c>
      <c r="Q68" s="283">
        <v>12077</v>
      </c>
      <c r="R68" s="323" t="s">
        <v>253</v>
      </c>
      <c r="S68" s="331"/>
    </row>
    <row r="69" spans="1:20" ht="76.5" x14ac:dyDescent="0.25">
      <c r="A69" s="333" t="s">
        <v>27</v>
      </c>
      <c r="B69" s="231" t="s">
        <v>57</v>
      </c>
      <c r="C69" s="333" t="s">
        <v>322</v>
      </c>
      <c r="D69" s="97" t="s">
        <v>299</v>
      </c>
      <c r="E69" s="332" t="s">
        <v>488</v>
      </c>
      <c r="F69" s="344" t="s">
        <v>252</v>
      </c>
      <c r="G69" s="329"/>
      <c r="H69" s="329"/>
      <c r="I69" s="329"/>
      <c r="J69" s="329"/>
      <c r="K69" s="336">
        <v>255734.39999999999</v>
      </c>
      <c r="L69" s="329">
        <v>89226.7</v>
      </c>
      <c r="M69" s="275">
        <v>90</v>
      </c>
      <c r="N69" s="362">
        <v>850.6</v>
      </c>
      <c r="O69" s="328">
        <v>0</v>
      </c>
      <c r="P69" s="328">
        <f>O69*0.992</f>
        <v>0</v>
      </c>
      <c r="Q69" s="283">
        <v>0</v>
      </c>
      <c r="R69" s="323" t="s">
        <v>253</v>
      </c>
      <c r="S69" s="331"/>
    </row>
    <row r="70" spans="1:20" ht="76.5" x14ac:dyDescent="0.25">
      <c r="A70" s="333" t="s">
        <v>27</v>
      </c>
      <c r="B70" s="231" t="s">
        <v>57</v>
      </c>
      <c r="C70" s="333" t="s">
        <v>323</v>
      </c>
      <c r="D70" s="97" t="s">
        <v>300</v>
      </c>
      <c r="E70" s="332" t="s">
        <v>487</v>
      </c>
      <c r="F70" s="344" t="s">
        <v>272</v>
      </c>
      <c r="G70" s="329"/>
      <c r="H70" s="329"/>
      <c r="I70" s="329"/>
      <c r="J70" s="329"/>
      <c r="K70" s="336">
        <v>554079.69999999995</v>
      </c>
      <c r="L70" s="329">
        <v>1009389</v>
      </c>
      <c r="M70" s="275">
        <f>'[1]по КБК и получателям'!$CE$1982+'[1]по КБК и получателям'!$CE$2019+'[1]по КБК и получателям'!$CE$1980+'[1]по КБК и получателям'!$CE$1975</f>
        <v>1267965.3</v>
      </c>
      <c r="N70" s="360">
        <v>1253959.5</v>
      </c>
      <c r="O70" s="328">
        <v>1380227.2</v>
      </c>
      <c r="P70" s="328">
        <v>1457630.9</v>
      </c>
      <c r="Q70" s="283">
        <v>1354139.1</v>
      </c>
      <c r="R70" s="323" t="s">
        <v>253</v>
      </c>
      <c r="S70" s="331"/>
    </row>
    <row r="71" spans="1:20" ht="63.75" x14ac:dyDescent="0.25">
      <c r="A71" s="316" t="s">
        <v>27</v>
      </c>
      <c r="B71" s="314" t="s">
        <v>57</v>
      </c>
      <c r="C71" s="316" t="s">
        <v>324</v>
      </c>
      <c r="D71" s="99" t="s">
        <v>301</v>
      </c>
      <c r="E71" s="332" t="s">
        <v>486</v>
      </c>
      <c r="F71" s="324" t="s">
        <v>259</v>
      </c>
      <c r="G71" s="87"/>
      <c r="H71" s="87"/>
      <c r="I71" s="87"/>
      <c r="J71" s="87"/>
      <c r="K71" s="88">
        <v>478696.2</v>
      </c>
      <c r="L71" s="87">
        <v>1158544.5</v>
      </c>
      <c r="M71" s="275">
        <v>1358878.7</v>
      </c>
      <c r="N71" s="364">
        <v>1467517.1</v>
      </c>
      <c r="O71" s="328">
        <f>1538573.1+20000</f>
        <v>1558573.1</v>
      </c>
      <c r="P71" s="328">
        <f>1643088.2+20000</f>
        <v>1663088.2</v>
      </c>
      <c r="Q71" s="283">
        <v>1545008.9</v>
      </c>
      <c r="R71" s="323" t="s">
        <v>253</v>
      </c>
      <c r="S71" s="331"/>
    </row>
    <row r="72" spans="1:20" ht="163.5" customHeight="1" x14ac:dyDescent="0.25">
      <c r="A72" s="316" t="s">
        <v>27</v>
      </c>
      <c r="B72" s="314" t="s">
        <v>57</v>
      </c>
      <c r="C72" s="333" t="s">
        <v>325</v>
      </c>
      <c r="D72" s="97" t="s">
        <v>302</v>
      </c>
      <c r="E72" s="332">
        <v>3020902160</v>
      </c>
      <c r="F72" s="344" t="s">
        <v>252</v>
      </c>
      <c r="G72" s="329"/>
      <c r="H72" s="329"/>
      <c r="I72" s="329"/>
      <c r="J72" s="329"/>
      <c r="K72" s="336"/>
      <c r="L72" s="329">
        <v>50.4</v>
      </c>
      <c r="M72" s="275">
        <v>19.5</v>
      </c>
      <c r="N72" s="328">
        <v>54.2</v>
      </c>
      <c r="O72" s="328">
        <v>48.8</v>
      </c>
      <c r="P72" s="328">
        <v>48.8</v>
      </c>
      <c r="Q72" s="283">
        <v>45.3</v>
      </c>
      <c r="R72" s="323" t="s">
        <v>289</v>
      </c>
      <c r="S72" s="331"/>
      <c r="T72" s="335"/>
    </row>
    <row r="73" spans="1:20" ht="76.5" x14ac:dyDescent="0.25">
      <c r="A73" s="316" t="s">
        <v>27</v>
      </c>
      <c r="B73" s="314" t="s">
        <v>57</v>
      </c>
      <c r="C73" s="316" t="s">
        <v>326</v>
      </c>
      <c r="D73" s="97" t="s">
        <v>303</v>
      </c>
      <c r="E73" s="332" t="s">
        <v>485</v>
      </c>
      <c r="F73" s="344" t="s">
        <v>252</v>
      </c>
      <c r="G73" s="329"/>
      <c r="H73" s="329"/>
      <c r="I73" s="329"/>
      <c r="J73" s="329"/>
      <c r="K73" s="336"/>
      <c r="L73" s="329">
        <v>3000</v>
      </c>
      <c r="M73" s="276">
        <f>800+2500</f>
        <v>3300</v>
      </c>
      <c r="N73" s="362">
        <v>4166.7</v>
      </c>
      <c r="O73" s="339">
        <v>3750</v>
      </c>
      <c r="P73" s="339">
        <v>3750</v>
      </c>
      <c r="Q73" s="283">
        <v>3483.8</v>
      </c>
      <c r="R73" s="323" t="s">
        <v>289</v>
      </c>
      <c r="S73" s="331"/>
      <c r="T73" s="335"/>
    </row>
    <row r="74" spans="1:20" ht="76.5" x14ac:dyDescent="0.25">
      <c r="A74" s="316" t="s">
        <v>27</v>
      </c>
      <c r="B74" s="314" t="s">
        <v>57</v>
      </c>
      <c r="C74" s="333" t="s">
        <v>327</v>
      </c>
      <c r="D74" s="97" t="s">
        <v>304</v>
      </c>
      <c r="E74" s="332" t="s">
        <v>484</v>
      </c>
      <c r="F74" s="344" t="s">
        <v>252</v>
      </c>
      <c r="G74" s="329"/>
      <c r="H74" s="329"/>
      <c r="I74" s="329"/>
      <c r="J74" s="329"/>
      <c r="K74" s="336"/>
      <c r="L74" s="329">
        <v>102576.6</v>
      </c>
      <c r="M74" s="275">
        <f>14860.2+82456.8</f>
        <v>97317</v>
      </c>
      <c r="N74" s="362">
        <v>99890.2</v>
      </c>
      <c r="O74" s="328">
        <v>89901.2</v>
      </c>
      <c r="P74" s="328">
        <v>89901.2</v>
      </c>
      <c r="Q74" s="283">
        <v>83518.2</v>
      </c>
      <c r="R74" s="323" t="s">
        <v>289</v>
      </c>
      <c r="S74" s="331"/>
      <c r="T74" s="335"/>
    </row>
    <row r="75" spans="1:20" ht="76.5" x14ac:dyDescent="0.25">
      <c r="A75" s="316" t="s">
        <v>27</v>
      </c>
      <c r="B75" s="314" t="s">
        <v>57</v>
      </c>
      <c r="C75" s="316" t="s">
        <v>328</v>
      </c>
      <c r="D75" s="97" t="s">
        <v>305</v>
      </c>
      <c r="E75" s="332" t="s">
        <v>483</v>
      </c>
      <c r="F75" s="344" t="s">
        <v>252</v>
      </c>
      <c r="G75" s="329"/>
      <c r="H75" s="329"/>
      <c r="I75" s="329"/>
      <c r="J75" s="329"/>
      <c r="K75" s="336"/>
      <c r="L75" s="329">
        <v>284330.7</v>
      </c>
      <c r="M75" s="275">
        <f>43439.3+220536.2</f>
        <v>263975.5</v>
      </c>
      <c r="N75" s="362">
        <f>251335.2+970.4</f>
        <v>252305.6</v>
      </c>
      <c r="O75" s="328">
        <v>226201.7</v>
      </c>
      <c r="P75" s="328">
        <v>226201.7</v>
      </c>
      <c r="Q75" s="283">
        <v>210141.4</v>
      </c>
      <c r="R75" s="323" t="s">
        <v>289</v>
      </c>
      <c r="S75" s="331"/>
      <c r="T75" s="335"/>
    </row>
    <row r="76" spans="1:20" ht="219.75" customHeight="1" x14ac:dyDescent="0.25">
      <c r="A76" s="316" t="s">
        <v>27</v>
      </c>
      <c r="B76" s="314" t="s">
        <v>57</v>
      </c>
      <c r="C76" s="333" t="s">
        <v>329</v>
      </c>
      <c r="D76" s="97" t="s">
        <v>418</v>
      </c>
      <c r="E76" s="332" t="s">
        <v>482</v>
      </c>
      <c r="F76" s="344" t="s">
        <v>252</v>
      </c>
      <c r="G76" s="329"/>
      <c r="H76" s="329"/>
      <c r="I76" s="329"/>
      <c r="J76" s="329"/>
      <c r="K76" s="336"/>
      <c r="L76" s="329">
        <v>8226.2000000000007</v>
      </c>
      <c r="M76" s="275">
        <v>11463.7</v>
      </c>
      <c r="N76" s="360"/>
      <c r="O76" s="328"/>
      <c r="P76" s="328"/>
      <c r="Q76" s="283"/>
      <c r="R76" s="323" t="s">
        <v>289</v>
      </c>
      <c r="S76" s="331"/>
      <c r="T76" s="335"/>
    </row>
    <row r="77" spans="1:20" ht="235.5" customHeight="1" x14ac:dyDescent="0.25">
      <c r="A77" s="316" t="s">
        <v>27</v>
      </c>
      <c r="B77" s="314" t="s">
        <v>57</v>
      </c>
      <c r="C77" s="316" t="s">
        <v>330</v>
      </c>
      <c r="D77" s="97" t="s">
        <v>471</v>
      </c>
      <c r="E77" s="332">
        <v>3020902130</v>
      </c>
      <c r="F77" s="344" t="s">
        <v>252</v>
      </c>
      <c r="G77" s="329"/>
      <c r="H77" s="329"/>
      <c r="I77" s="329"/>
      <c r="J77" s="329"/>
      <c r="K77" s="336"/>
      <c r="L77" s="329"/>
      <c r="M77" s="275">
        <v>9.4</v>
      </c>
      <c r="N77" s="360">
        <v>1944.9</v>
      </c>
      <c r="O77" s="328">
        <v>1750.4</v>
      </c>
      <c r="P77" s="328">
        <v>1750.4</v>
      </c>
      <c r="Q77" s="283">
        <v>1626.1</v>
      </c>
      <c r="R77" s="323" t="s">
        <v>289</v>
      </c>
      <c r="S77" s="331"/>
      <c r="T77" s="338"/>
    </row>
    <row r="78" spans="1:20" ht="76.5" x14ac:dyDescent="0.25">
      <c r="A78" s="316" t="s">
        <v>27</v>
      </c>
      <c r="B78" s="314" t="s">
        <v>57</v>
      </c>
      <c r="C78" s="333" t="s">
        <v>331</v>
      </c>
      <c r="D78" s="99" t="s">
        <v>306</v>
      </c>
      <c r="E78" s="332" t="s">
        <v>481</v>
      </c>
      <c r="F78" s="324" t="s">
        <v>252</v>
      </c>
      <c r="G78" s="87"/>
      <c r="H78" s="87"/>
      <c r="I78" s="87"/>
      <c r="J78" s="87"/>
      <c r="K78" s="88"/>
      <c r="L78" s="87">
        <v>11137.5</v>
      </c>
      <c r="M78" s="275">
        <f>2044.2+9988.1</f>
        <v>12032.3</v>
      </c>
      <c r="N78" s="145">
        <v>8733.7999999999993</v>
      </c>
      <c r="O78" s="145">
        <v>8733.7999999999993</v>
      </c>
      <c r="P78" s="145">
        <v>8733.7999999999993</v>
      </c>
      <c r="Q78" s="283">
        <v>8113.7</v>
      </c>
      <c r="R78" s="170" t="s">
        <v>289</v>
      </c>
      <c r="S78" s="331"/>
      <c r="T78" s="335"/>
    </row>
    <row r="79" spans="1:20" ht="76.5" x14ac:dyDescent="0.25">
      <c r="A79" s="333" t="s">
        <v>27</v>
      </c>
      <c r="B79" s="231" t="s">
        <v>57</v>
      </c>
      <c r="C79" s="316" t="s">
        <v>336</v>
      </c>
      <c r="D79" s="337" t="s">
        <v>307</v>
      </c>
      <c r="E79" s="332" t="s">
        <v>480</v>
      </c>
      <c r="F79" s="344" t="s">
        <v>252</v>
      </c>
      <c r="G79" s="329"/>
      <c r="H79" s="329"/>
      <c r="I79" s="329"/>
      <c r="J79" s="329"/>
      <c r="K79" s="336"/>
      <c r="L79" s="329">
        <v>11756.3</v>
      </c>
      <c r="M79" s="275">
        <f>2999.3+13170.4</f>
        <v>16169.7</v>
      </c>
      <c r="N79" s="328"/>
      <c r="O79" s="328"/>
      <c r="P79" s="328"/>
      <c r="Q79" s="283">
        <f t="shared" ref="Q79" si="0">P79*0.929</f>
        <v>0</v>
      </c>
      <c r="R79" s="323" t="s">
        <v>289</v>
      </c>
      <c r="S79" s="331"/>
      <c r="T79" s="335"/>
    </row>
    <row r="80" spans="1:20" ht="81" customHeight="1" x14ac:dyDescent="0.25">
      <c r="A80" s="316" t="s">
        <v>27</v>
      </c>
      <c r="B80" s="314" t="s">
        <v>57</v>
      </c>
      <c r="C80" s="333" t="s">
        <v>27</v>
      </c>
      <c r="D80" s="253" t="s">
        <v>337</v>
      </c>
      <c r="E80" s="334" t="s">
        <v>479</v>
      </c>
      <c r="F80" s="324" t="s">
        <v>272</v>
      </c>
      <c r="G80" s="87"/>
      <c r="H80" s="87"/>
      <c r="I80" s="87"/>
      <c r="J80" s="87"/>
      <c r="K80" s="88"/>
      <c r="L80" s="87">
        <v>2862497</v>
      </c>
      <c r="M80" s="277">
        <f>'[2]факт 2021 г.'!$E$1667+'[2]факт 2021 г.'!$E$1669</f>
        <v>4004200.5</v>
      </c>
      <c r="N80" s="360">
        <v>4269023.8</v>
      </c>
      <c r="O80" s="255">
        <v>4412661.4000000004</v>
      </c>
      <c r="P80" s="145">
        <v>4681988.7</v>
      </c>
      <c r="Q80" s="283">
        <v>4349567.5</v>
      </c>
      <c r="R80" s="170" t="s">
        <v>253</v>
      </c>
      <c r="S80" s="254"/>
    </row>
    <row r="81" spans="1:19" ht="30" customHeight="1" x14ac:dyDescent="0.25">
      <c r="A81" s="333" t="s">
        <v>27</v>
      </c>
      <c r="B81" s="231" t="s">
        <v>98</v>
      </c>
      <c r="C81" s="230"/>
      <c r="D81" s="415" t="s">
        <v>308</v>
      </c>
      <c r="E81" s="416"/>
      <c r="F81" s="416"/>
      <c r="G81" s="365"/>
      <c r="H81" s="365"/>
      <c r="I81" s="365"/>
      <c r="J81" s="365"/>
      <c r="K81" s="365"/>
      <c r="L81" s="365"/>
      <c r="M81" s="365"/>
      <c r="N81" s="356"/>
      <c r="O81" s="356"/>
      <c r="P81" s="356"/>
      <c r="Q81" s="356"/>
      <c r="R81" s="355"/>
      <c r="S81" s="331"/>
    </row>
    <row r="82" spans="1:19" ht="147.75" customHeight="1" x14ac:dyDescent="0.25">
      <c r="A82" s="316" t="s">
        <v>27</v>
      </c>
      <c r="B82" s="231" t="s">
        <v>98</v>
      </c>
      <c r="C82" s="231" t="s">
        <v>38</v>
      </c>
      <c r="D82" s="344" t="s">
        <v>309</v>
      </c>
      <c r="E82" s="332" t="s">
        <v>478</v>
      </c>
      <c r="F82" s="344" t="s">
        <v>252</v>
      </c>
      <c r="G82" s="329">
        <v>3900</v>
      </c>
      <c r="H82" s="329">
        <v>3578.4</v>
      </c>
      <c r="I82" s="329">
        <v>3194.7</v>
      </c>
      <c r="J82" s="329">
        <v>2601.1999999999998</v>
      </c>
      <c r="K82" s="329">
        <v>2387.6</v>
      </c>
      <c r="L82" s="329">
        <v>2082.8000000000002</v>
      </c>
      <c r="M82" s="275">
        <v>514.9</v>
      </c>
      <c r="N82" s="329">
        <v>323.60000000000002</v>
      </c>
      <c r="O82" s="328">
        <v>150</v>
      </c>
      <c r="P82" s="328">
        <v>150</v>
      </c>
      <c r="Q82" s="283">
        <f>P82*0.929</f>
        <v>139.4</v>
      </c>
      <c r="R82" s="323" t="s">
        <v>310</v>
      </c>
      <c r="S82" s="331"/>
    </row>
    <row r="83" spans="1:19" ht="51" x14ac:dyDescent="0.25">
      <c r="A83" s="347" t="s">
        <v>27</v>
      </c>
      <c r="B83" s="348">
        <v>3</v>
      </c>
      <c r="C83" s="348">
        <v>2</v>
      </c>
      <c r="D83" s="324" t="s">
        <v>338</v>
      </c>
      <c r="E83" s="334" t="s">
        <v>477</v>
      </c>
      <c r="F83" s="324" t="s">
        <v>252</v>
      </c>
      <c r="G83" s="87">
        <v>41624.5</v>
      </c>
      <c r="H83" s="87">
        <v>13427.7</v>
      </c>
      <c r="I83" s="87">
        <v>6969</v>
      </c>
      <c r="J83" s="87">
        <v>3930.7</v>
      </c>
      <c r="K83" s="87">
        <v>3728.7</v>
      </c>
      <c r="L83" s="87">
        <v>2568.1</v>
      </c>
      <c r="M83" s="349">
        <v>1101.8</v>
      </c>
      <c r="N83" s="87">
        <v>135</v>
      </c>
      <c r="O83" s="87">
        <v>135</v>
      </c>
      <c r="P83" s="145">
        <v>135</v>
      </c>
      <c r="Q83" s="350">
        <f t="shared" ref="Q83:Q84" si="1">P83*0.929</f>
        <v>125.4</v>
      </c>
      <c r="R83" s="170" t="s">
        <v>253</v>
      </c>
      <c r="S83" s="254"/>
    </row>
    <row r="84" spans="1:19" s="5" customFormat="1" ht="66" customHeight="1" x14ac:dyDescent="0.25">
      <c r="A84" s="330" t="s">
        <v>27</v>
      </c>
      <c r="B84" s="247">
        <v>3</v>
      </c>
      <c r="C84" s="247">
        <v>3</v>
      </c>
      <c r="D84" s="351" t="s">
        <v>530</v>
      </c>
      <c r="E84" s="352">
        <v>3031402740</v>
      </c>
      <c r="F84" s="344" t="s">
        <v>252</v>
      </c>
      <c r="G84" s="329"/>
      <c r="H84" s="329"/>
      <c r="I84" s="329"/>
      <c r="J84" s="329"/>
      <c r="K84" s="329"/>
      <c r="L84" s="329"/>
      <c r="M84" s="353"/>
      <c r="N84" s="329">
        <v>821</v>
      </c>
      <c r="O84" s="329">
        <v>738.9</v>
      </c>
      <c r="P84" s="328">
        <v>738.9</v>
      </c>
      <c r="Q84" s="328">
        <f t="shared" si="1"/>
        <v>686.4</v>
      </c>
      <c r="R84" s="344" t="s">
        <v>253</v>
      </c>
      <c r="S84" s="327"/>
    </row>
    <row r="85" spans="1:19" ht="25.5" customHeight="1" x14ac:dyDescent="0.25">
      <c r="A85" s="100"/>
    </row>
    <row r="86" spans="1:19" ht="30" customHeight="1" x14ac:dyDescent="0.25">
      <c r="A86" s="411" t="s">
        <v>412</v>
      </c>
      <c r="B86" s="411"/>
      <c r="C86" s="411"/>
      <c r="D86" s="411"/>
      <c r="E86" s="411"/>
      <c r="F86" s="411"/>
      <c r="G86" s="411"/>
      <c r="H86" s="411"/>
      <c r="I86" s="411"/>
      <c r="J86" s="411"/>
      <c r="K86" s="411"/>
      <c r="L86" s="411"/>
      <c r="M86" s="411"/>
      <c r="N86" s="412"/>
      <c r="O86" s="412"/>
      <c r="P86" s="412"/>
      <c r="Q86" s="412"/>
      <c r="R86" s="411"/>
      <c r="S86" s="411"/>
    </row>
    <row r="87" spans="1:19" x14ac:dyDescent="0.25">
      <c r="B87" s="420" t="s">
        <v>339</v>
      </c>
      <c r="C87" s="420"/>
      <c r="D87" s="420"/>
      <c r="E87" s="420"/>
      <c r="F87" s="420"/>
      <c r="G87" s="420"/>
      <c r="H87" s="420"/>
      <c r="I87" s="420"/>
      <c r="J87" s="420"/>
      <c r="K87" s="420"/>
      <c r="L87" s="420"/>
      <c r="M87" s="420"/>
      <c r="N87" s="421"/>
      <c r="O87" s="421"/>
      <c r="P87" s="421"/>
      <c r="Q87" s="421"/>
      <c r="R87" s="420"/>
    </row>
  </sheetData>
  <autoFilter ref="A19:T84"/>
  <mergeCells count="36">
    <mergeCell ref="P1:R1"/>
    <mergeCell ref="P2:R2"/>
    <mergeCell ref="P5:R5"/>
    <mergeCell ref="P6:R6"/>
    <mergeCell ref="A9:R9"/>
    <mergeCell ref="B87:R87"/>
    <mergeCell ref="A11:D11"/>
    <mergeCell ref="F11:R11"/>
    <mergeCell ref="F12:R12"/>
    <mergeCell ref="F13:R13"/>
    <mergeCell ref="F14:R14"/>
    <mergeCell ref="A16:B17"/>
    <mergeCell ref="K17:K18"/>
    <mergeCell ref="L17:L18"/>
    <mergeCell ref="M17:M18"/>
    <mergeCell ref="N17:N18"/>
    <mergeCell ref="Q17:Q18"/>
    <mergeCell ref="H17:H18"/>
    <mergeCell ref="G16:Q16"/>
    <mergeCell ref="B18:B19"/>
    <mergeCell ref="C16:C19"/>
    <mergeCell ref="R16:R19"/>
    <mergeCell ref="S16:S19"/>
    <mergeCell ref="A10:S10"/>
    <mergeCell ref="A86:S86"/>
    <mergeCell ref="O17:O18"/>
    <mergeCell ref="P17:P18"/>
    <mergeCell ref="G17:G18"/>
    <mergeCell ref="I17:I18"/>
    <mergeCell ref="J17:J18"/>
    <mergeCell ref="D20:F20"/>
    <mergeCell ref="D50:F50"/>
    <mergeCell ref="D81:F81"/>
    <mergeCell ref="D16:D19"/>
    <mergeCell ref="E16:E19"/>
    <mergeCell ref="F16:F19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showZeros="0" tabSelected="1" topLeftCell="G70" zoomScale="118" zoomScaleNormal="118" workbookViewId="0">
      <selection activeCell="R79" sqref="R79"/>
    </sheetView>
  </sheetViews>
  <sheetFormatPr defaultColWidth="9.140625" defaultRowHeight="15" x14ac:dyDescent="0.25"/>
  <cols>
    <col min="1" max="3" width="6.42578125" style="62" customWidth="1"/>
    <col min="4" max="4" width="6.42578125" style="61" customWidth="1"/>
    <col min="5" max="5" width="32.140625" style="63" customWidth="1"/>
    <col min="6" max="6" width="23.28515625" style="64" customWidth="1"/>
    <col min="7" max="7" width="10.7109375" style="65" customWidth="1"/>
    <col min="8" max="18" width="6.7109375" style="61" customWidth="1"/>
    <col min="19" max="19" width="8.42578125" style="61" customWidth="1"/>
    <col min="20" max="20" width="9.85546875" style="61" customWidth="1"/>
    <col min="21" max="21" width="9.7109375" style="61" customWidth="1"/>
    <col min="22" max="22" width="10.85546875" style="61" customWidth="1"/>
    <col min="23" max="23" width="11" style="61" customWidth="1"/>
    <col min="24" max="24" width="11.7109375" style="81" customWidth="1"/>
    <col min="25" max="25" width="11.28515625" style="81" customWidth="1"/>
    <col min="26" max="26" width="11.140625" style="81" customWidth="1"/>
    <col min="27" max="27" width="12.28515625" style="81" customWidth="1"/>
    <col min="28" max="28" width="10.140625" style="81" customWidth="1"/>
    <col min="29" max="29" width="10.85546875" style="286" customWidth="1"/>
    <col min="30" max="16384" width="9.140625" style="61"/>
  </cols>
  <sheetData>
    <row r="1" spans="1:30" ht="15.75" x14ac:dyDescent="0.25">
      <c r="G1" s="66"/>
      <c r="U1" s="67"/>
      <c r="V1" s="67"/>
      <c r="W1" s="67"/>
      <c r="Y1" s="289"/>
      <c r="Z1" s="459" t="s">
        <v>245</v>
      </c>
      <c r="AA1" s="459"/>
      <c r="AB1" s="459"/>
      <c r="AC1" s="459"/>
    </row>
    <row r="2" spans="1:30" ht="48" customHeight="1" x14ac:dyDescent="0.25">
      <c r="G2" s="66"/>
      <c r="U2" s="68"/>
      <c r="V2" s="68"/>
      <c r="W2" s="68"/>
      <c r="Y2" s="290"/>
      <c r="Z2" s="458" t="s">
        <v>470</v>
      </c>
      <c r="AA2" s="458"/>
      <c r="AB2" s="458"/>
      <c r="AC2" s="458"/>
    </row>
    <row r="3" spans="1:30" x14ac:dyDescent="0.25">
      <c r="G3" s="66"/>
    </row>
    <row r="4" spans="1:30" ht="15.75" x14ac:dyDescent="0.25"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U4" s="67"/>
      <c r="V4" s="67"/>
      <c r="W4" s="67"/>
      <c r="Y4" s="289"/>
      <c r="Z4" s="459" t="s">
        <v>173</v>
      </c>
      <c r="AA4" s="459"/>
      <c r="AB4" s="459"/>
      <c r="AC4" s="459"/>
    </row>
    <row r="5" spans="1:30" ht="63" customHeight="1" x14ac:dyDescent="0.25"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U5" s="69"/>
      <c r="V5" s="69"/>
      <c r="W5" s="69"/>
      <c r="Y5" s="288"/>
      <c r="Z5" s="464" t="s">
        <v>174</v>
      </c>
      <c r="AA5" s="464"/>
      <c r="AB5" s="464"/>
      <c r="AC5" s="464"/>
    </row>
    <row r="6" spans="1:30" ht="15" customHeight="1" x14ac:dyDescent="0.25">
      <c r="A6" s="460" t="s">
        <v>440</v>
      </c>
      <c r="B6" s="460"/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0"/>
      <c r="Z6" s="460"/>
      <c r="AA6" s="460"/>
      <c r="AB6" s="460"/>
      <c r="AC6" s="460"/>
    </row>
    <row r="7" spans="1:30" ht="24.75" customHeight="1" x14ac:dyDescent="0.25">
      <c r="A7" s="461" t="s">
        <v>439</v>
      </c>
      <c r="B7" s="461"/>
      <c r="C7" s="461"/>
      <c r="D7" s="461"/>
      <c r="E7" s="461"/>
      <c r="F7" s="461"/>
      <c r="G7" s="461"/>
      <c r="H7" s="461"/>
      <c r="I7" s="461"/>
      <c r="J7" s="461"/>
      <c r="K7" s="461"/>
      <c r="L7" s="461"/>
      <c r="M7" s="461"/>
      <c r="N7" s="461"/>
      <c r="O7" s="461"/>
      <c r="P7" s="461"/>
      <c r="Q7" s="461"/>
      <c r="R7" s="461"/>
      <c r="S7" s="461"/>
      <c r="T7" s="461"/>
      <c r="U7" s="461"/>
      <c r="V7" s="461"/>
      <c r="W7" s="461"/>
      <c r="X7" s="461"/>
      <c r="Y7" s="461"/>
      <c r="Z7" s="461"/>
      <c r="AA7" s="461"/>
      <c r="AB7" s="461"/>
      <c r="AC7" s="461"/>
    </row>
    <row r="8" spans="1:30" x14ac:dyDescent="0.25">
      <c r="A8" s="70" t="s">
        <v>146</v>
      </c>
      <c r="B8" s="70"/>
      <c r="C8" s="70"/>
      <c r="D8" s="71"/>
      <c r="E8" s="72"/>
      <c r="F8" s="452" t="s">
        <v>175</v>
      </c>
      <c r="G8" s="452"/>
      <c r="H8" s="452"/>
      <c r="I8" s="452"/>
      <c r="J8" s="452"/>
      <c r="K8" s="452"/>
      <c r="L8" s="452"/>
      <c r="M8" s="452"/>
      <c r="N8" s="452"/>
      <c r="O8" s="452"/>
      <c r="P8" s="452"/>
      <c r="Q8" s="452"/>
      <c r="R8" s="452"/>
      <c r="S8" s="452"/>
      <c r="T8" s="452"/>
      <c r="U8" s="452"/>
      <c r="V8" s="452"/>
      <c r="W8" s="452"/>
      <c r="X8" s="452"/>
      <c r="Y8" s="452"/>
    </row>
    <row r="9" spans="1:30" x14ac:dyDescent="0.25">
      <c r="F9" s="453" t="s">
        <v>0</v>
      </c>
      <c r="G9" s="453"/>
      <c r="H9" s="453"/>
      <c r="I9" s="453"/>
      <c r="J9" s="453"/>
      <c r="K9" s="453"/>
      <c r="L9" s="453"/>
      <c r="M9" s="453"/>
      <c r="N9" s="453"/>
      <c r="O9" s="453"/>
      <c r="P9" s="453"/>
      <c r="Q9" s="453"/>
      <c r="R9" s="453"/>
      <c r="S9" s="453"/>
      <c r="T9" s="453"/>
      <c r="U9" s="453"/>
      <c r="V9" s="453"/>
      <c r="W9" s="453"/>
      <c r="X9" s="453"/>
      <c r="Y9" s="453"/>
    </row>
    <row r="10" spans="1:30" x14ac:dyDescent="0.25">
      <c r="A10" s="454" t="s">
        <v>1</v>
      </c>
      <c r="B10" s="454"/>
      <c r="C10" s="454"/>
      <c r="D10" s="454"/>
      <c r="E10" s="454"/>
      <c r="F10" s="452" t="s">
        <v>30</v>
      </c>
      <c r="G10" s="452"/>
      <c r="H10" s="452"/>
      <c r="I10" s="452"/>
      <c r="J10" s="452"/>
      <c r="K10" s="452"/>
      <c r="L10" s="452"/>
      <c r="M10" s="452"/>
      <c r="N10" s="452"/>
      <c r="O10" s="452"/>
      <c r="P10" s="452"/>
      <c r="Q10" s="452"/>
      <c r="R10" s="452"/>
      <c r="S10" s="452"/>
      <c r="T10" s="452"/>
      <c r="U10" s="452"/>
      <c r="V10" s="452"/>
      <c r="W10" s="452"/>
      <c r="X10" s="452"/>
      <c r="Y10" s="452"/>
    </row>
    <row r="11" spans="1:30" x14ac:dyDescent="0.25">
      <c r="E11" s="73"/>
      <c r="F11" s="453" t="s">
        <v>2</v>
      </c>
      <c r="G11" s="453"/>
      <c r="H11" s="453"/>
      <c r="I11" s="453"/>
      <c r="J11" s="453"/>
      <c r="K11" s="453"/>
      <c r="L11" s="453"/>
      <c r="M11" s="453"/>
      <c r="N11" s="453"/>
      <c r="O11" s="453"/>
      <c r="P11" s="453"/>
      <c r="Q11" s="453"/>
      <c r="R11" s="453"/>
      <c r="S11" s="453"/>
      <c r="T11" s="453"/>
      <c r="U11" s="453"/>
      <c r="V11" s="453"/>
      <c r="W11" s="453"/>
      <c r="X11" s="453"/>
      <c r="Y11" s="453"/>
    </row>
    <row r="12" spans="1:30" x14ac:dyDescent="0.25">
      <c r="E12" s="73"/>
      <c r="F12" s="272"/>
      <c r="G12" s="273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Z12" s="101"/>
      <c r="AA12" s="101"/>
      <c r="AB12" s="101"/>
    </row>
    <row r="13" spans="1:30" s="71" customFormat="1" ht="51" customHeight="1" x14ac:dyDescent="0.2">
      <c r="A13" s="455" t="s">
        <v>3</v>
      </c>
      <c r="B13" s="456"/>
      <c r="C13" s="456"/>
      <c r="D13" s="457"/>
      <c r="E13" s="230" t="s">
        <v>176</v>
      </c>
      <c r="F13" s="230" t="s">
        <v>177</v>
      </c>
      <c r="G13" s="404" t="s">
        <v>332</v>
      </c>
      <c r="H13" s="455" t="s">
        <v>178</v>
      </c>
      <c r="I13" s="456"/>
      <c r="J13" s="456"/>
      <c r="K13" s="456"/>
      <c r="L13" s="456"/>
      <c r="M13" s="456"/>
      <c r="N13" s="456"/>
      <c r="O13" s="456"/>
      <c r="P13" s="456"/>
      <c r="Q13" s="456"/>
      <c r="R13" s="457"/>
      <c r="S13" s="414" t="s">
        <v>179</v>
      </c>
      <c r="T13" s="414"/>
      <c r="U13" s="414"/>
      <c r="V13" s="414"/>
      <c r="W13" s="414"/>
      <c r="X13" s="414"/>
      <c r="Y13" s="414"/>
      <c r="Z13" s="414"/>
      <c r="AA13" s="414"/>
      <c r="AB13" s="414"/>
      <c r="AC13" s="414"/>
    </row>
    <row r="14" spans="1:30" s="71" customFormat="1" ht="25.5" x14ac:dyDescent="0.2">
      <c r="A14" s="231" t="s">
        <v>8</v>
      </c>
      <c r="B14" s="231" t="s">
        <v>9</v>
      </c>
      <c r="C14" s="231" t="s">
        <v>10</v>
      </c>
      <c r="D14" s="232" t="s">
        <v>11</v>
      </c>
      <c r="E14" s="233" t="s">
        <v>180</v>
      </c>
      <c r="F14" s="230" t="s">
        <v>152</v>
      </c>
      <c r="G14" s="406"/>
      <c r="H14" s="230" t="s">
        <v>17</v>
      </c>
      <c r="I14" s="230" t="s">
        <v>18</v>
      </c>
      <c r="J14" s="230" t="s">
        <v>19</v>
      </c>
      <c r="K14" s="230" t="s">
        <v>20</v>
      </c>
      <c r="L14" s="230" t="s">
        <v>21</v>
      </c>
      <c r="M14" s="230" t="s">
        <v>22</v>
      </c>
      <c r="N14" s="230" t="s">
        <v>23</v>
      </c>
      <c r="O14" s="230" t="s">
        <v>24</v>
      </c>
      <c r="P14" s="230" t="s">
        <v>25</v>
      </c>
      <c r="Q14" s="230" t="s">
        <v>26</v>
      </c>
      <c r="R14" s="230" t="s">
        <v>466</v>
      </c>
      <c r="S14" s="380" t="s">
        <v>17</v>
      </c>
      <c r="T14" s="380" t="s">
        <v>18</v>
      </c>
      <c r="U14" s="380" t="s">
        <v>19</v>
      </c>
      <c r="V14" s="380" t="s">
        <v>20</v>
      </c>
      <c r="W14" s="380" t="s">
        <v>21</v>
      </c>
      <c r="X14" s="381" t="s">
        <v>22</v>
      </c>
      <c r="Y14" s="381" t="s">
        <v>23</v>
      </c>
      <c r="Z14" s="381" t="s">
        <v>24</v>
      </c>
      <c r="AA14" s="381" t="s">
        <v>25</v>
      </c>
      <c r="AB14" s="381" t="s">
        <v>26</v>
      </c>
      <c r="AC14" s="381" t="s">
        <v>466</v>
      </c>
    </row>
    <row r="15" spans="1:30" s="71" customFormat="1" ht="51" x14ac:dyDescent="0.2">
      <c r="A15" s="265" t="s">
        <v>27</v>
      </c>
      <c r="B15" s="265" t="s">
        <v>57</v>
      </c>
      <c r="C15" s="265"/>
      <c r="D15" s="265"/>
      <c r="E15" s="262" t="s">
        <v>58</v>
      </c>
      <c r="F15" s="262"/>
      <c r="G15" s="25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235"/>
      <c r="T15" s="235"/>
      <c r="U15" s="235"/>
      <c r="V15" s="235"/>
      <c r="W15" s="235"/>
      <c r="X15" s="237"/>
      <c r="Y15" s="237"/>
      <c r="Z15" s="237"/>
      <c r="AA15" s="237"/>
      <c r="AB15" s="237"/>
      <c r="AC15" s="238"/>
    </row>
    <row r="16" spans="1:30" s="71" customFormat="1" ht="77.25" customHeight="1" x14ac:dyDescent="0.2">
      <c r="A16" s="265" t="s">
        <v>27</v>
      </c>
      <c r="B16" s="265" t="s">
        <v>57</v>
      </c>
      <c r="C16" s="265" t="s">
        <v>45</v>
      </c>
      <c r="D16" s="268"/>
      <c r="E16" s="130" t="s">
        <v>67</v>
      </c>
      <c r="F16" s="234" t="s">
        <v>181</v>
      </c>
      <c r="G16" s="230" t="s">
        <v>182</v>
      </c>
      <c r="H16" s="235"/>
      <c r="I16" s="235"/>
      <c r="J16" s="235">
        <v>18</v>
      </c>
      <c r="K16" s="235">
        <v>18</v>
      </c>
      <c r="L16" s="235"/>
      <c r="M16" s="235"/>
      <c r="N16" s="235"/>
      <c r="O16" s="235"/>
      <c r="P16" s="235"/>
      <c r="Q16" s="235"/>
      <c r="R16" s="235"/>
      <c r="S16" s="236"/>
      <c r="T16" s="236"/>
      <c r="U16" s="236">
        <v>15929.4</v>
      </c>
      <c r="V16" s="236">
        <v>27640.6</v>
      </c>
      <c r="W16" s="237">
        <f t="shared" ref="W16:AC16" si="0">W17+W18+W19+W20+W21</f>
        <v>28410.2</v>
      </c>
      <c r="X16" s="237">
        <f t="shared" si="0"/>
        <v>32445.8</v>
      </c>
      <c r="Y16" s="237">
        <f t="shared" si="0"/>
        <v>31531.3</v>
      </c>
      <c r="Z16" s="237">
        <f t="shared" si="0"/>
        <v>17969.7</v>
      </c>
      <c r="AA16" s="237">
        <f t="shared" si="0"/>
        <v>17969.7</v>
      </c>
      <c r="AB16" s="237">
        <f t="shared" si="0"/>
        <v>17969.7</v>
      </c>
      <c r="AC16" s="237">
        <f t="shared" si="0"/>
        <v>16693.900000000001</v>
      </c>
      <c r="AD16" s="31"/>
    </row>
    <row r="17" spans="1:29" s="71" customFormat="1" ht="41.45" customHeight="1" x14ac:dyDescent="0.2">
      <c r="A17" s="266"/>
      <c r="B17" s="266"/>
      <c r="C17" s="266"/>
      <c r="D17" s="269"/>
      <c r="E17" s="261" t="s">
        <v>183</v>
      </c>
      <c r="F17" s="261" t="s">
        <v>181</v>
      </c>
      <c r="G17" s="230" t="s">
        <v>182</v>
      </c>
      <c r="H17" s="235"/>
      <c r="I17" s="235"/>
      <c r="J17" s="235"/>
      <c r="K17" s="235"/>
      <c r="L17" s="235">
        <v>18</v>
      </c>
      <c r="M17" s="235">
        <v>12</v>
      </c>
      <c r="N17" s="235">
        <v>12</v>
      </c>
      <c r="O17" s="235">
        <v>12</v>
      </c>
      <c r="P17" s="235">
        <v>12</v>
      </c>
      <c r="Q17" s="235">
        <v>12</v>
      </c>
      <c r="R17" s="235">
        <f>Q17</f>
        <v>12</v>
      </c>
      <c r="S17" s="236"/>
      <c r="T17" s="236"/>
      <c r="U17" s="236"/>
      <c r="V17" s="236"/>
      <c r="W17" s="237">
        <v>13006</v>
      </c>
      <c r="X17" s="237">
        <v>18395.900000000001</v>
      </c>
      <c r="Y17" s="237">
        <v>14564.3</v>
      </c>
      <c r="Z17" s="237">
        <v>9798.2999999999993</v>
      </c>
      <c r="AA17" s="237">
        <v>8307</v>
      </c>
      <c r="AB17" s="237">
        <v>8307</v>
      </c>
      <c r="AC17" s="238">
        <f>AB17*0.929</f>
        <v>7717.2</v>
      </c>
    </row>
    <row r="18" spans="1:29" s="71" customFormat="1" ht="63.75" x14ac:dyDescent="0.2">
      <c r="A18" s="266"/>
      <c r="B18" s="266"/>
      <c r="C18" s="266"/>
      <c r="D18" s="269"/>
      <c r="E18" s="261" t="s">
        <v>184</v>
      </c>
      <c r="F18" s="264" t="s">
        <v>185</v>
      </c>
      <c r="G18" s="260" t="s">
        <v>182</v>
      </c>
      <c r="H18" s="235"/>
      <c r="I18" s="235"/>
      <c r="J18" s="235"/>
      <c r="K18" s="235"/>
      <c r="L18" s="235">
        <v>4864</v>
      </c>
      <c r="M18" s="235">
        <v>5232</v>
      </c>
      <c r="N18" s="235">
        <v>7225</v>
      </c>
      <c r="O18" s="235">
        <v>7472</v>
      </c>
      <c r="P18" s="235">
        <v>7536</v>
      </c>
      <c r="Q18" s="235">
        <v>7448</v>
      </c>
      <c r="R18" s="235">
        <f t="shared" ref="R18:R21" si="1">Q18</f>
        <v>7448</v>
      </c>
      <c r="S18" s="236"/>
      <c r="T18" s="236"/>
      <c r="U18" s="236"/>
      <c r="V18" s="236"/>
      <c r="W18" s="237">
        <v>1986.3</v>
      </c>
      <c r="X18" s="237">
        <v>2224.9</v>
      </c>
      <c r="Y18" s="237">
        <v>4104</v>
      </c>
      <c r="Z18" s="237">
        <v>1185</v>
      </c>
      <c r="AA18" s="237">
        <v>2337.1999999999998</v>
      </c>
      <c r="AB18" s="237">
        <v>2337.1999999999998</v>
      </c>
      <c r="AC18" s="238">
        <f t="shared" ref="AC18:AC21" si="2">AB18*0.929</f>
        <v>2171.3000000000002</v>
      </c>
    </row>
    <row r="19" spans="1:29" s="71" customFormat="1" ht="25.5" x14ac:dyDescent="0.2">
      <c r="A19" s="266"/>
      <c r="B19" s="266"/>
      <c r="C19" s="266"/>
      <c r="D19" s="269"/>
      <c r="E19" s="438" t="s">
        <v>186</v>
      </c>
      <c r="F19" s="264" t="s">
        <v>187</v>
      </c>
      <c r="G19" s="260" t="s">
        <v>182</v>
      </c>
      <c r="H19" s="235"/>
      <c r="I19" s="235"/>
      <c r="J19" s="235"/>
      <c r="K19" s="235"/>
      <c r="L19" s="235">
        <v>620</v>
      </c>
      <c r="M19" s="235">
        <v>56</v>
      </c>
      <c r="N19" s="235"/>
      <c r="O19" s="235"/>
      <c r="P19" s="235"/>
      <c r="Q19" s="235"/>
      <c r="R19" s="235">
        <f t="shared" si="1"/>
        <v>0</v>
      </c>
      <c r="S19" s="236"/>
      <c r="T19" s="236"/>
      <c r="U19" s="236"/>
      <c r="V19" s="236"/>
      <c r="W19" s="237">
        <v>6660.2</v>
      </c>
      <c r="X19" s="237">
        <v>462.1</v>
      </c>
      <c r="Y19" s="237">
        <v>0</v>
      </c>
      <c r="Z19" s="237"/>
      <c r="AA19" s="237"/>
      <c r="AB19" s="237"/>
      <c r="AC19" s="238">
        <f t="shared" si="2"/>
        <v>0</v>
      </c>
    </row>
    <row r="20" spans="1:29" s="71" customFormat="1" ht="38.25" x14ac:dyDescent="0.2">
      <c r="A20" s="266"/>
      <c r="B20" s="266"/>
      <c r="C20" s="266"/>
      <c r="D20" s="269"/>
      <c r="E20" s="440"/>
      <c r="F20" s="264" t="s">
        <v>212</v>
      </c>
      <c r="G20" s="260" t="s">
        <v>182</v>
      </c>
      <c r="H20" s="235"/>
      <c r="I20" s="235"/>
      <c r="J20" s="235"/>
      <c r="K20" s="235"/>
      <c r="L20" s="235">
        <v>307</v>
      </c>
      <c r="M20" s="235">
        <v>70</v>
      </c>
      <c r="N20" s="235"/>
      <c r="O20" s="235"/>
      <c r="P20" s="235"/>
      <c r="Q20" s="235"/>
      <c r="R20" s="235">
        <f t="shared" si="1"/>
        <v>0</v>
      </c>
      <c r="S20" s="236"/>
      <c r="T20" s="236"/>
      <c r="U20" s="236"/>
      <c r="V20" s="236"/>
      <c r="W20" s="237">
        <v>3295.3</v>
      </c>
      <c r="X20" s="237">
        <v>577.6</v>
      </c>
      <c r="Y20" s="237">
        <v>0</v>
      </c>
      <c r="Z20" s="237"/>
      <c r="AA20" s="237"/>
      <c r="AB20" s="237"/>
      <c r="AC20" s="238">
        <f t="shared" si="2"/>
        <v>0</v>
      </c>
    </row>
    <row r="21" spans="1:29" s="71" customFormat="1" ht="51" x14ac:dyDescent="0.2">
      <c r="A21" s="267"/>
      <c r="B21" s="267"/>
      <c r="C21" s="267"/>
      <c r="D21" s="270"/>
      <c r="E21" s="261" t="s">
        <v>188</v>
      </c>
      <c r="F21" s="261" t="s">
        <v>189</v>
      </c>
      <c r="G21" s="260" t="s">
        <v>190</v>
      </c>
      <c r="H21" s="235"/>
      <c r="I21" s="235"/>
      <c r="J21" s="235"/>
      <c r="K21" s="235"/>
      <c r="L21" s="235">
        <v>6799.7</v>
      </c>
      <c r="M21" s="235">
        <v>6799.7</v>
      </c>
      <c r="N21" s="235">
        <v>6758</v>
      </c>
      <c r="O21" s="235">
        <v>6758.4</v>
      </c>
      <c r="P21" s="235">
        <v>6758</v>
      </c>
      <c r="Q21" s="235">
        <v>6758</v>
      </c>
      <c r="R21" s="235">
        <f t="shared" si="1"/>
        <v>6758</v>
      </c>
      <c r="S21" s="236"/>
      <c r="T21" s="236"/>
      <c r="U21" s="236"/>
      <c r="V21" s="236"/>
      <c r="W21" s="237">
        <v>3462.4</v>
      </c>
      <c r="X21" s="237">
        <v>10785.3</v>
      </c>
      <c r="Y21" s="237">
        <v>12863</v>
      </c>
      <c r="Z21" s="237">
        <v>6986.4</v>
      </c>
      <c r="AA21" s="237">
        <v>7325.5</v>
      </c>
      <c r="AB21" s="237">
        <v>7325.5</v>
      </c>
      <c r="AC21" s="238">
        <f t="shared" si="2"/>
        <v>6805.4</v>
      </c>
    </row>
    <row r="22" spans="1:29" s="71" customFormat="1" ht="38.25" x14ac:dyDescent="0.2">
      <c r="A22" s="260">
        <v>30</v>
      </c>
      <c r="B22" s="260">
        <v>3</v>
      </c>
      <c r="C22" s="260"/>
      <c r="D22" s="260"/>
      <c r="E22" s="263" t="s">
        <v>96</v>
      </c>
      <c r="F22" s="264"/>
      <c r="G22" s="230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6"/>
      <c r="T22" s="236"/>
      <c r="U22" s="236"/>
      <c r="V22" s="236"/>
      <c r="W22" s="236"/>
      <c r="X22" s="237"/>
      <c r="Y22" s="237"/>
      <c r="Z22" s="237"/>
      <c r="AA22" s="237"/>
      <c r="AB22" s="237"/>
      <c r="AC22" s="238"/>
    </row>
    <row r="23" spans="1:29" s="71" customFormat="1" ht="229.5" x14ac:dyDescent="0.2">
      <c r="A23" s="231" t="s">
        <v>27</v>
      </c>
      <c r="B23" s="231" t="s">
        <v>98</v>
      </c>
      <c r="C23" s="231" t="s">
        <v>40</v>
      </c>
      <c r="D23" s="231"/>
      <c r="E23" s="76" t="s">
        <v>191</v>
      </c>
      <c r="F23" s="76" t="s">
        <v>192</v>
      </c>
      <c r="G23" s="230" t="s">
        <v>193</v>
      </c>
      <c r="H23" s="235"/>
      <c r="I23" s="235">
        <v>3267</v>
      </c>
      <c r="J23" s="235">
        <v>3259</v>
      </c>
      <c r="K23" s="235">
        <f>9789-K31</f>
        <v>3622</v>
      </c>
      <c r="L23" s="235">
        <f>9789-L31</f>
        <v>3622</v>
      </c>
      <c r="M23" s="235"/>
      <c r="N23" s="235"/>
      <c r="O23" s="235"/>
      <c r="P23" s="235"/>
      <c r="Q23" s="235"/>
      <c r="R23" s="235"/>
      <c r="S23" s="236"/>
      <c r="T23" s="237">
        <v>593771</v>
      </c>
      <c r="U23" s="237">
        <v>647601.6</v>
      </c>
      <c r="V23" s="237">
        <v>897725.6</v>
      </c>
      <c r="W23" s="237">
        <v>858235</v>
      </c>
      <c r="X23" s="237"/>
      <c r="Y23" s="237"/>
      <c r="Z23" s="237"/>
      <c r="AA23" s="237"/>
      <c r="AB23" s="237"/>
      <c r="AC23" s="238"/>
    </row>
    <row r="24" spans="1:29" s="71" customFormat="1" ht="89.25" x14ac:dyDescent="0.2">
      <c r="A24" s="443" t="s">
        <v>27</v>
      </c>
      <c r="B24" s="443" t="s">
        <v>98</v>
      </c>
      <c r="C24" s="443" t="s">
        <v>62</v>
      </c>
      <c r="D24" s="446"/>
      <c r="E24" s="261" t="s">
        <v>194</v>
      </c>
      <c r="F24" s="261" t="s">
        <v>334</v>
      </c>
      <c r="G24" s="230" t="s">
        <v>195</v>
      </c>
      <c r="H24" s="235"/>
      <c r="I24" s="235"/>
      <c r="J24" s="235">
        <v>63648</v>
      </c>
      <c r="K24" s="235">
        <v>67200</v>
      </c>
      <c r="L24" s="235">
        <v>39312</v>
      </c>
      <c r="M24" s="235"/>
      <c r="N24" s="235"/>
      <c r="O24" s="235"/>
      <c r="P24" s="235"/>
      <c r="Q24" s="235"/>
      <c r="R24" s="235"/>
      <c r="S24" s="235"/>
      <c r="T24" s="237"/>
      <c r="U24" s="237">
        <v>46204.4</v>
      </c>
      <c r="V24" s="237">
        <v>53166.400000000001</v>
      </c>
      <c r="W24" s="237">
        <v>32727</v>
      </c>
      <c r="X24" s="237"/>
      <c r="Y24" s="237"/>
      <c r="Z24" s="237"/>
      <c r="AA24" s="237"/>
      <c r="AB24" s="237">
        <f t="shared" ref="AB24:AB57" si="3">AA24*0.992</f>
        <v>0</v>
      </c>
      <c r="AC24" s="238"/>
    </row>
    <row r="25" spans="1:29" s="71" customFormat="1" ht="76.5" x14ac:dyDescent="0.2">
      <c r="A25" s="444"/>
      <c r="B25" s="444"/>
      <c r="C25" s="444"/>
      <c r="D25" s="447"/>
      <c r="E25" s="261" t="s">
        <v>196</v>
      </c>
      <c r="F25" s="261" t="s">
        <v>197</v>
      </c>
      <c r="G25" s="230" t="s">
        <v>193</v>
      </c>
      <c r="H25" s="235"/>
      <c r="I25" s="235"/>
      <c r="J25" s="235">
        <v>24</v>
      </c>
      <c r="K25" s="235">
        <v>34</v>
      </c>
      <c r="L25" s="235">
        <v>30</v>
      </c>
      <c r="M25" s="235"/>
      <c r="N25" s="235"/>
      <c r="O25" s="235"/>
      <c r="P25" s="235"/>
      <c r="Q25" s="235"/>
      <c r="R25" s="235"/>
      <c r="S25" s="235"/>
      <c r="T25" s="237"/>
      <c r="U25" s="237">
        <v>17.399999999999999</v>
      </c>
      <c r="V25" s="237">
        <v>20</v>
      </c>
      <c r="W25" s="237">
        <v>13.1</v>
      </c>
      <c r="X25" s="237"/>
      <c r="Y25" s="237"/>
      <c r="Z25" s="237"/>
      <c r="AA25" s="237"/>
      <c r="AB25" s="237">
        <f t="shared" si="3"/>
        <v>0</v>
      </c>
      <c r="AC25" s="238"/>
    </row>
    <row r="26" spans="1:29" s="71" customFormat="1" ht="76.5" x14ac:dyDescent="0.2">
      <c r="A26" s="444"/>
      <c r="B26" s="444"/>
      <c r="C26" s="444"/>
      <c r="D26" s="447"/>
      <c r="E26" s="261" t="s">
        <v>198</v>
      </c>
      <c r="F26" s="261" t="s">
        <v>197</v>
      </c>
      <c r="G26" s="230" t="s">
        <v>193</v>
      </c>
      <c r="H26" s="235"/>
      <c r="I26" s="235"/>
      <c r="J26" s="235">
        <v>30.2</v>
      </c>
      <c r="K26" s="235">
        <v>32</v>
      </c>
      <c r="L26" s="235">
        <v>42</v>
      </c>
      <c r="M26" s="235"/>
      <c r="N26" s="235"/>
      <c r="O26" s="235"/>
      <c r="P26" s="235"/>
      <c r="Q26" s="235"/>
      <c r="R26" s="235"/>
      <c r="S26" s="235"/>
      <c r="T26" s="237"/>
      <c r="U26" s="237">
        <v>29</v>
      </c>
      <c r="V26" s="237">
        <v>33.4</v>
      </c>
      <c r="W26" s="237">
        <v>21.8</v>
      </c>
      <c r="X26" s="237"/>
      <c r="Y26" s="237"/>
      <c r="Z26" s="237"/>
      <c r="AA26" s="237"/>
      <c r="AB26" s="237">
        <f t="shared" si="3"/>
        <v>0</v>
      </c>
      <c r="AC26" s="238"/>
    </row>
    <row r="27" spans="1:29" s="71" customFormat="1" ht="63.75" x14ac:dyDescent="0.2">
      <c r="A27" s="445"/>
      <c r="B27" s="445"/>
      <c r="C27" s="445"/>
      <c r="D27" s="448"/>
      <c r="E27" s="261" t="s">
        <v>199</v>
      </c>
      <c r="F27" s="261" t="s">
        <v>197</v>
      </c>
      <c r="G27" s="230" t="s">
        <v>193</v>
      </c>
      <c r="H27" s="235"/>
      <c r="I27" s="235"/>
      <c r="J27" s="235">
        <v>60</v>
      </c>
      <c r="K27" s="235">
        <v>62</v>
      </c>
      <c r="L27" s="235">
        <v>62</v>
      </c>
      <c r="M27" s="235"/>
      <c r="N27" s="235"/>
      <c r="O27" s="235"/>
      <c r="P27" s="235"/>
      <c r="Q27" s="235"/>
      <c r="R27" s="235"/>
      <c r="S27" s="235"/>
      <c r="T27" s="237"/>
      <c r="U27" s="237">
        <v>43.6</v>
      </c>
      <c r="V27" s="237">
        <v>50.2</v>
      </c>
      <c r="W27" s="237">
        <v>32.799999999999997</v>
      </c>
      <c r="X27" s="237"/>
      <c r="Y27" s="237"/>
      <c r="Z27" s="237"/>
      <c r="AA27" s="237"/>
      <c r="AB27" s="237">
        <f t="shared" si="3"/>
        <v>0</v>
      </c>
      <c r="AC27" s="238"/>
    </row>
    <row r="28" spans="1:29" s="71" customFormat="1" ht="89.25" x14ac:dyDescent="0.2">
      <c r="A28" s="443" t="s">
        <v>27</v>
      </c>
      <c r="B28" s="443" t="s">
        <v>98</v>
      </c>
      <c r="C28" s="443" t="s">
        <v>45</v>
      </c>
      <c r="D28" s="449"/>
      <c r="E28" s="261" t="s">
        <v>200</v>
      </c>
      <c r="F28" s="261" t="s">
        <v>181</v>
      </c>
      <c r="G28" s="230" t="s">
        <v>182</v>
      </c>
      <c r="H28" s="235"/>
      <c r="I28" s="235">
        <v>144</v>
      </c>
      <c r="J28" s="235">
        <v>144</v>
      </c>
      <c r="K28" s="235">
        <v>144</v>
      </c>
      <c r="L28" s="235">
        <v>144</v>
      </c>
      <c r="M28" s="235"/>
      <c r="N28" s="235"/>
      <c r="O28" s="235"/>
      <c r="P28" s="235"/>
      <c r="Q28" s="235"/>
      <c r="R28" s="235"/>
      <c r="S28" s="235"/>
      <c r="T28" s="237"/>
      <c r="U28" s="237">
        <v>1123.4000000000001</v>
      </c>
      <c r="V28" s="237">
        <v>1746.7</v>
      </c>
      <c r="W28" s="237">
        <v>174.1</v>
      </c>
      <c r="X28" s="237"/>
      <c r="Y28" s="237"/>
      <c r="Z28" s="237"/>
      <c r="AA28" s="237"/>
      <c r="AB28" s="237">
        <f t="shared" si="3"/>
        <v>0</v>
      </c>
      <c r="AC28" s="238"/>
    </row>
    <row r="29" spans="1:29" s="71" customFormat="1" ht="76.5" x14ac:dyDescent="0.2">
      <c r="A29" s="444"/>
      <c r="B29" s="444"/>
      <c r="C29" s="444"/>
      <c r="D29" s="450"/>
      <c r="E29" s="261" t="s">
        <v>201</v>
      </c>
      <c r="F29" s="261" t="s">
        <v>202</v>
      </c>
      <c r="G29" s="230" t="s">
        <v>182</v>
      </c>
      <c r="H29" s="235"/>
      <c r="I29" s="235">
        <v>1300</v>
      </c>
      <c r="J29" s="235">
        <v>1820</v>
      </c>
      <c r="K29" s="235">
        <v>1600</v>
      </c>
      <c r="L29" s="235">
        <v>1600</v>
      </c>
      <c r="M29" s="235"/>
      <c r="N29" s="235"/>
      <c r="O29" s="235"/>
      <c r="P29" s="235"/>
      <c r="Q29" s="235"/>
      <c r="R29" s="235"/>
      <c r="S29" s="235"/>
      <c r="T29" s="237"/>
      <c r="U29" s="237">
        <v>14199</v>
      </c>
      <c r="V29" s="237">
        <v>22076.5</v>
      </c>
      <c r="W29" s="237">
        <v>22076.6</v>
      </c>
      <c r="X29" s="237"/>
      <c r="Y29" s="237"/>
      <c r="Z29" s="237"/>
      <c r="AA29" s="237"/>
      <c r="AB29" s="237">
        <f t="shared" si="3"/>
        <v>0</v>
      </c>
      <c r="AC29" s="238"/>
    </row>
    <row r="30" spans="1:29" s="71" customFormat="1" ht="38.25" x14ac:dyDescent="0.2">
      <c r="A30" s="444"/>
      <c r="B30" s="444"/>
      <c r="C30" s="444"/>
      <c r="D30" s="450"/>
      <c r="E30" s="261" t="s">
        <v>203</v>
      </c>
      <c r="F30" s="261" t="s">
        <v>204</v>
      </c>
      <c r="G30" s="230" t="s">
        <v>193</v>
      </c>
      <c r="H30" s="235"/>
      <c r="I30" s="235"/>
      <c r="J30" s="235">
        <v>1420</v>
      </c>
      <c r="K30" s="235">
        <v>1422</v>
      </c>
      <c r="L30" s="235">
        <v>1422</v>
      </c>
      <c r="M30" s="235"/>
      <c r="N30" s="235"/>
      <c r="O30" s="235"/>
      <c r="P30" s="235"/>
      <c r="Q30" s="235"/>
      <c r="R30" s="235"/>
      <c r="S30" s="235"/>
      <c r="T30" s="237"/>
      <c r="U30" s="237">
        <v>23432.9</v>
      </c>
      <c r="V30" s="237">
        <v>36433.4</v>
      </c>
      <c r="W30" s="237">
        <v>36433.4</v>
      </c>
      <c r="X30" s="237"/>
      <c r="Y30" s="237"/>
      <c r="Z30" s="237"/>
      <c r="AA30" s="237"/>
      <c r="AB30" s="237">
        <f t="shared" si="3"/>
        <v>0</v>
      </c>
      <c r="AC30" s="238"/>
    </row>
    <row r="31" spans="1:29" s="71" customFormat="1" ht="255" x14ac:dyDescent="0.2">
      <c r="A31" s="444"/>
      <c r="B31" s="444"/>
      <c r="C31" s="444"/>
      <c r="D31" s="450"/>
      <c r="E31" s="261" t="s">
        <v>205</v>
      </c>
      <c r="F31" s="261" t="s">
        <v>204</v>
      </c>
      <c r="G31" s="230" t="s">
        <v>193</v>
      </c>
      <c r="H31" s="235"/>
      <c r="I31" s="235">
        <v>5859</v>
      </c>
      <c r="J31" s="235">
        <v>9508</v>
      </c>
      <c r="K31" s="235">
        <v>6167</v>
      </c>
      <c r="L31" s="235">
        <v>6167</v>
      </c>
      <c r="M31" s="235"/>
      <c r="N31" s="235"/>
      <c r="O31" s="235"/>
      <c r="P31" s="235"/>
      <c r="Q31" s="235"/>
      <c r="R31" s="235"/>
      <c r="S31" s="235"/>
      <c r="T31" s="237">
        <v>107915.7</v>
      </c>
      <c r="U31" s="238">
        <v>156901</v>
      </c>
      <c r="V31" s="237">
        <v>243948.9</v>
      </c>
      <c r="W31" s="237">
        <v>220607.1</v>
      </c>
      <c r="X31" s="237"/>
      <c r="Y31" s="237"/>
      <c r="Z31" s="237"/>
      <c r="AA31" s="237"/>
      <c r="AB31" s="237">
        <f t="shared" si="3"/>
        <v>0</v>
      </c>
      <c r="AC31" s="238"/>
    </row>
    <row r="32" spans="1:29" s="71" customFormat="1" ht="191.25" x14ac:dyDescent="0.2">
      <c r="A32" s="444"/>
      <c r="B32" s="444"/>
      <c r="C32" s="444"/>
      <c r="D32" s="450"/>
      <c r="E32" s="77" t="s">
        <v>206</v>
      </c>
      <c r="F32" s="261" t="s">
        <v>204</v>
      </c>
      <c r="G32" s="230" t="s">
        <v>193</v>
      </c>
      <c r="H32" s="235"/>
      <c r="I32" s="235">
        <v>25271</v>
      </c>
      <c r="J32" s="235">
        <v>25718</v>
      </c>
      <c r="K32" s="235">
        <v>28868</v>
      </c>
      <c r="L32" s="235">
        <v>28868</v>
      </c>
      <c r="M32" s="235"/>
      <c r="N32" s="235"/>
      <c r="O32" s="235"/>
      <c r="P32" s="235"/>
      <c r="Q32" s="235"/>
      <c r="R32" s="235"/>
      <c r="S32" s="235"/>
      <c r="T32" s="237">
        <v>465461.2</v>
      </c>
      <c r="U32" s="238">
        <v>424398.4</v>
      </c>
      <c r="V32" s="237">
        <v>659852.5</v>
      </c>
      <c r="W32" s="237">
        <v>595640</v>
      </c>
      <c r="X32" s="237"/>
      <c r="Y32" s="237"/>
      <c r="Z32" s="237"/>
      <c r="AA32" s="237"/>
      <c r="AB32" s="237">
        <f t="shared" si="3"/>
        <v>0</v>
      </c>
      <c r="AC32" s="238"/>
    </row>
    <row r="33" spans="1:29" s="71" customFormat="1" ht="178.5" customHeight="1" x14ac:dyDescent="0.2">
      <c r="A33" s="444"/>
      <c r="B33" s="444"/>
      <c r="C33" s="444"/>
      <c r="D33" s="450"/>
      <c r="E33" s="261" t="s">
        <v>207</v>
      </c>
      <c r="F33" s="261" t="s">
        <v>204</v>
      </c>
      <c r="G33" s="230" t="s">
        <v>193</v>
      </c>
      <c r="H33" s="235"/>
      <c r="I33" s="235">
        <v>20803</v>
      </c>
      <c r="J33" s="235">
        <v>20762</v>
      </c>
      <c r="K33" s="235">
        <f>21521-K30</f>
        <v>20099</v>
      </c>
      <c r="L33" s="235">
        <f>21521-L30</f>
        <v>20099</v>
      </c>
      <c r="M33" s="235"/>
      <c r="N33" s="235"/>
      <c r="O33" s="235"/>
      <c r="P33" s="235"/>
      <c r="Q33" s="235"/>
      <c r="R33" s="235"/>
      <c r="S33" s="235"/>
      <c r="T33" s="237">
        <v>383166</v>
      </c>
      <c r="U33" s="238">
        <v>342614.5</v>
      </c>
      <c r="V33" s="237">
        <v>532695.30000000005</v>
      </c>
      <c r="W33" s="237">
        <v>432395.6</v>
      </c>
      <c r="X33" s="237"/>
      <c r="Y33" s="237"/>
      <c r="Z33" s="237"/>
      <c r="AA33" s="237"/>
      <c r="AB33" s="237">
        <f t="shared" si="3"/>
        <v>0</v>
      </c>
      <c r="AC33" s="238"/>
    </row>
    <row r="34" spans="1:29" s="71" customFormat="1" ht="25.5" x14ac:dyDescent="0.2">
      <c r="A34" s="444"/>
      <c r="B34" s="444"/>
      <c r="C34" s="444"/>
      <c r="D34" s="450"/>
      <c r="E34" s="78" t="s">
        <v>208</v>
      </c>
      <c r="F34" s="78" t="s">
        <v>209</v>
      </c>
      <c r="G34" s="260" t="s">
        <v>193</v>
      </c>
      <c r="H34" s="131"/>
      <c r="I34" s="131">
        <v>995</v>
      </c>
      <c r="J34" s="131"/>
      <c r="K34" s="131"/>
      <c r="L34" s="131"/>
      <c r="M34" s="131"/>
      <c r="N34" s="131"/>
      <c r="O34" s="131"/>
      <c r="P34" s="131"/>
      <c r="Q34" s="131"/>
      <c r="R34" s="131"/>
      <c r="S34" s="235"/>
      <c r="T34" s="235">
        <v>9168.2999999999993</v>
      </c>
      <c r="U34" s="239"/>
      <c r="V34" s="236"/>
      <c r="W34" s="236"/>
      <c r="X34" s="237"/>
      <c r="Y34" s="237"/>
      <c r="Z34" s="237"/>
      <c r="AA34" s="237"/>
      <c r="AB34" s="237">
        <f t="shared" si="3"/>
        <v>0</v>
      </c>
      <c r="AC34" s="238"/>
    </row>
    <row r="35" spans="1:29" s="71" customFormat="1" ht="140.25" x14ac:dyDescent="0.2">
      <c r="A35" s="444"/>
      <c r="B35" s="444"/>
      <c r="C35" s="444"/>
      <c r="D35" s="450"/>
      <c r="E35" s="261" t="s">
        <v>421</v>
      </c>
      <c r="F35" s="261" t="s">
        <v>210</v>
      </c>
      <c r="G35" s="230" t="s">
        <v>193</v>
      </c>
      <c r="H35" s="235"/>
      <c r="I35" s="235">
        <v>35</v>
      </c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>
        <v>10777.9</v>
      </c>
      <c r="U35" s="239"/>
      <c r="V35" s="236"/>
      <c r="W35" s="236"/>
      <c r="X35" s="237"/>
      <c r="Y35" s="237"/>
      <c r="Z35" s="237"/>
      <c r="AA35" s="237"/>
      <c r="AB35" s="237">
        <f t="shared" si="3"/>
        <v>0</v>
      </c>
      <c r="AC35" s="238"/>
    </row>
    <row r="36" spans="1:29" s="71" customFormat="1" ht="153" x14ac:dyDescent="0.2">
      <c r="A36" s="444"/>
      <c r="B36" s="444"/>
      <c r="C36" s="444"/>
      <c r="D36" s="450"/>
      <c r="E36" s="261" t="s">
        <v>422</v>
      </c>
      <c r="F36" s="261" t="s">
        <v>210</v>
      </c>
      <c r="G36" s="230" t="s">
        <v>193</v>
      </c>
      <c r="H36" s="235"/>
      <c r="I36" s="235">
        <v>19</v>
      </c>
      <c r="J36" s="235"/>
      <c r="K36" s="235"/>
      <c r="L36" s="235"/>
      <c r="M36" s="235"/>
      <c r="N36" s="235"/>
      <c r="O36" s="235"/>
      <c r="P36" s="235"/>
      <c r="Q36" s="235"/>
      <c r="R36" s="235"/>
      <c r="S36" s="236"/>
      <c r="T36" s="236">
        <f>308.3524*19</f>
        <v>5858.7</v>
      </c>
      <c r="U36" s="236"/>
      <c r="V36" s="236"/>
      <c r="W36" s="236"/>
      <c r="X36" s="237"/>
      <c r="Y36" s="237"/>
      <c r="Z36" s="237"/>
      <c r="AA36" s="237"/>
      <c r="AB36" s="237">
        <f t="shared" si="3"/>
        <v>0</v>
      </c>
      <c r="AC36" s="238"/>
    </row>
    <row r="37" spans="1:29" s="71" customFormat="1" ht="127.5" x14ac:dyDescent="0.2">
      <c r="A37" s="444"/>
      <c r="B37" s="444"/>
      <c r="C37" s="444"/>
      <c r="D37" s="450"/>
      <c r="E37" s="261" t="s">
        <v>423</v>
      </c>
      <c r="F37" s="261" t="s">
        <v>210</v>
      </c>
      <c r="G37" s="230" t="s">
        <v>193</v>
      </c>
      <c r="H37" s="235"/>
      <c r="I37" s="235">
        <v>28</v>
      </c>
      <c r="J37" s="235"/>
      <c r="K37" s="235"/>
      <c r="L37" s="235"/>
      <c r="M37" s="235"/>
      <c r="N37" s="235"/>
      <c r="O37" s="235"/>
      <c r="P37" s="235"/>
      <c r="Q37" s="235"/>
      <c r="R37" s="235"/>
      <c r="S37" s="236"/>
      <c r="T37" s="236">
        <f>28*308.3524</f>
        <v>8633.9</v>
      </c>
      <c r="U37" s="236"/>
      <c r="V37" s="236"/>
      <c r="W37" s="236"/>
      <c r="X37" s="237"/>
      <c r="Y37" s="237"/>
      <c r="Z37" s="237"/>
      <c r="AA37" s="237"/>
      <c r="AB37" s="237">
        <f t="shared" si="3"/>
        <v>0</v>
      </c>
      <c r="AC37" s="238"/>
    </row>
    <row r="38" spans="1:29" s="71" customFormat="1" ht="153" x14ac:dyDescent="0.2">
      <c r="A38" s="444"/>
      <c r="B38" s="444"/>
      <c r="C38" s="444"/>
      <c r="D38" s="450"/>
      <c r="E38" s="261" t="s">
        <v>424</v>
      </c>
      <c r="F38" s="261" t="s">
        <v>210</v>
      </c>
      <c r="G38" s="230" t="s">
        <v>193</v>
      </c>
      <c r="H38" s="235"/>
      <c r="I38" s="235">
        <v>30</v>
      </c>
      <c r="J38" s="235"/>
      <c r="K38" s="235"/>
      <c r="L38" s="235"/>
      <c r="M38" s="235"/>
      <c r="N38" s="235"/>
      <c r="O38" s="235"/>
      <c r="P38" s="235"/>
      <c r="Q38" s="235"/>
      <c r="R38" s="235"/>
      <c r="S38" s="236"/>
      <c r="T38" s="236">
        <f>30*308.83524</f>
        <v>9265.1</v>
      </c>
      <c r="U38" s="236"/>
      <c r="V38" s="236"/>
      <c r="W38" s="236"/>
      <c r="X38" s="237"/>
      <c r="Y38" s="237"/>
      <c r="Z38" s="237"/>
      <c r="AA38" s="237"/>
      <c r="AB38" s="237">
        <f t="shared" si="3"/>
        <v>0</v>
      </c>
      <c r="AC38" s="238"/>
    </row>
    <row r="39" spans="1:29" s="71" customFormat="1" ht="89.25" x14ac:dyDescent="0.2">
      <c r="A39" s="444"/>
      <c r="B39" s="444"/>
      <c r="C39" s="444"/>
      <c r="D39" s="450"/>
      <c r="E39" s="261" t="s">
        <v>194</v>
      </c>
      <c r="F39" s="261" t="s">
        <v>210</v>
      </c>
      <c r="G39" s="230" t="s">
        <v>193</v>
      </c>
      <c r="H39" s="235"/>
      <c r="I39" s="235">
        <v>33</v>
      </c>
      <c r="J39" s="235"/>
      <c r="K39" s="235"/>
      <c r="L39" s="235"/>
      <c r="M39" s="235"/>
      <c r="N39" s="235"/>
      <c r="O39" s="235"/>
      <c r="P39" s="235"/>
      <c r="Q39" s="235"/>
      <c r="R39" s="235"/>
      <c r="S39" s="236"/>
      <c r="T39" s="236">
        <f>33*308.3524</f>
        <v>10175.6</v>
      </c>
      <c r="U39" s="236"/>
      <c r="V39" s="236"/>
      <c r="W39" s="236"/>
      <c r="X39" s="237"/>
      <c r="Y39" s="237"/>
      <c r="Z39" s="237"/>
      <c r="AA39" s="237"/>
      <c r="AB39" s="237">
        <f t="shared" si="3"/>
        <v>0</v>
      </c>
      <c r="AC39" s="238"/>
    </row>
    <row r="40" spans="1:29" s="71" customFormat="1" ht="63.75" x14ac:dyDescent="0.2">
      <c r="A40" s="444"/>
      <c r="B40" s="444"/>
      <c r="C40" s="444"/>
      <c r="D40" s="450"/>
      <c r="E40" s="261" t="s">
        <v>211</v>
      </c>
      <c r="F40" s="261" t="s">
        <v>212</v>
      </c>
      <c r="G40" s="230" t="s">
        <v>213</v>
      </c>
      <c r="H40" s="235"/>
      <c r="I40" s="235">
        <v>12</v>
      </c>
      <c r="J40" s="235"/>
      <c r="K40" s="235"/>
      <c r="L40" s="235"/>
      <c r="M40" s="235"/>
      <c r="N40" s="235"/>
      <c r="O40" s="235"/>
      <c r="P40" s="235"/>
      <c r="Q40" s="235"/>
      <c r="R40" s="235"/>
      <c r="S40" s="236"/>
      <c r="T40" s="236">
        <f>18.418788*12</f>
        <v>221</v>
      </c>
      <c r="U40" s="236"/>
      <c r="V40" s="236"/>
      <c r="W40" s="236"/>
      <c r="X40" s="237"/>
      <c r="Y40" s="237"/>
      <c r="Z40" s="237"/>
      <c r="AA40" s="237"/>
      <c r="AB40" s="237">
        <f t="shared" si="3"/>
        <v>0</v>
      </c>
      <c r="AC40" s="238"/>
    </row>
    <row r="41" spans="1:29" s="71" customFormat="1" ht="63.75" x14ac:dyDescent="0.2">
      <c r="A41" s="444"/>
      <c r="B41" s="444"/>
      <c r="C41" s="444"/>
      <c r="D41" s="450"/>
      <c r="E41" s="261" t="s">
        <v>214</v>
      </c>
      <c r="F41" s="261" t="s">
        <v>212</v>
      </c>
      <c r="G41" s="230" t="s">
        <v>213</v>
      </c>
      <c r="H41" s="235"/>
      <c r="I41" s="235">
        <v>18</v>
      </c>
      <c r="J41" s="235"/>
      <c r="K41" s="235"/>
      <c r="L41" s="235"/>
      <c r="M41" s="235"/>
      <c r="N41" s="235"/>
      <c r="O41" s="235"/>
      <c r="P41" s="235"/>
      <c r="Q41" s="235"/>
      <c r="R41" s="235"/>
      <c r="S41" s="236"/>
      <c r="T41" s="236">
        <f>18.418788*18</f>
        <v>331.5</v>
      </c>
      <c r="U41" s="236"/>
      <c r="V41" s="236"/>
      <c r="W41" s="236"/>
      <c r="X41" s="237"/>
      <c r="Y41" s="237"/>
      <c r="Z41" s="237"/>
      <c r="AA41" s="237"/>
      <c r="AB41" s="237">
        <f t="shared" si="3"/>
        <v>0</v>
      </c>
      <c r="AC41" s="238"/>
    </row>
    <row r="42" spans="1:29" s="71" customFormat="1" ht="51" x14ac:dyDescent="0.2">
      <c r="A42" s="444"/>
      <c r="B42" s="444"/>
      <c r="C42" s="444"/>
      <c r="D42" s="450"/>
      <c r="E42" s="261" t="s">
        <v>215</v>
      </c>
      <c r="F42" s="261" t="s">
        <v>212</v>
      </c>
      <c r="G42" s="230" t="s">
        <v>213</v>
      </c>
      <c r="H42" s="235"/>
      <c r="I42" s="235">
        <v>8</v>
      </c>
      <c r="J42" s="235"/>
      <c r="K42" s="235"/>
      <c r="L42" s="235"/>
      <c r="M42" s="235"/>
      <c r="N42" s="235"/>
      <c r="O42" s="235"/>
      <c r="P42" s="235"/>
      <c r="Q42" s="235"/>
      <c r="R42" s="235"/>
      <c r="S42" s="236"/>
      <c r="T42" s="236">
        <f>8*18.418788</f>
        <v>147.4</v>
      </c>
      <c r="U42" s="236"/>
      <c r="V42" s="236"/>
      <c r="W42" s="236"/>
      <c r="X42" s="237"/>
      <c r="Y42" s="237"/>
      <c r="Z42" s="237"/>
      <c r="AA42" s="237"/>
      <c r="AB42" s="237">
        <f t="shared" si="3"/>
        <v>0</v>
      </c>
      <c r="AC42" s="238"/>
    </row>
    <row r="43" spans="1:29" s="71" customFormat="1" ht="51" x14ac:dyDescent="0.2">
      <c r="A43" s="444"/>
      <c r="B43" s="444"/>
      <c r="C43" s="444"/>
      <c r="D43" s="450"/>
      <c r="E43" s="261" t="s">
        <v>216</v>
      </c>
      <c r="F43" s="261" t="s">
        <v>212</v>
      </c>
      <c r="G43" s="230" t="s">
        <v>213</v>
      </c>
      <c r="H43" s="235"/>
      <c r="I43" s="235">
        <v>8</v>
      </c>
      <c r="J43" s="235"/>
      <c r="K43" s="235"/>
      <c r="L43" s="235"/>
      <c r="M43" s="235"/>
      <c r="N43" s="235"/>
      <c r="O43" s="235"/>
      <c r="P43" s="235"/>
      <c r="Q43" s="235"/>
      <c r="R43" s="235"/>
      <c r="S43" s="236"/>
      <c r="T43" s="236">
        <f>18.418788*8</f>
        <v>147.4</v>
      </c>
      <c r="U43" s="236"/>
      <c r="V43" s="236"/>
      <c r="W43" s="236"/>
      <c r="X43" s="237"/>
      <c r="Y43" s="237"/>
      <c r="Z43" s="237"/>
      <c r="AA43" s="237"/>
      <c r="AB43" s="237">
        <f t="shared" si="3"/>
        <v>0</v>
      </c>
      <c r="AC43" s="238"/>
    </row>
    <row r="44" spans="1:29" s="71" customFormat="1" ht="76.5" x14ac:dyDescent="0.2">
      <c r="A44" s="444"/>
      <c r="B44" s="444"/>
      <c r="C44" s="444"/>
      <c r="D44" s="450"/>
      <c r="E44" s="77" t="s">
        <v>217</v>
      </c>
      <c r="F44" s="261" t="s">
        <v>218</v>
      </c>
      <c r="G44" s="232" t="s">
        <v>219</v>
      </c>
      <c r="H44" s="240">
        <v>575</v>
      </c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>
        <v>7849.5</v>
      </c>
      <c r="T44" s="241"/>
      <c r="U44" s="241"/>
      <c r="V44" s="241"/>
      <c r="W44" s="241"/>
      <c r="X44" s="238"/>
      <c r="Y44" s="238"/>
      <c r="Z44" s="238"/>
      <c r="AA44" s="238"/>
      <c r="AB44" s="237">
        <f t="shared" si="3"/>
        <v>0</v>
      </c>
      <c r="AC44" s="238"/>
    </row>
    <row r="45" spans="1:29" s="71" customFormat="1" ht="51" x14ac:dyDescent="0.2">
      <c r="A45" s="444"/>
      <c r="B45" s="444"/>
      <c r="C45" s="444"/>
      <c r="D45" s="450"/>
      <c r="E45" s="261" t="s">
        <v>220</v>
      </c>
      <c r="F45" s="261" t="s">
        <v>221</v>
      </c>
      <c r="G45" s="232" t="s">
        <v>219</v>
      </c>
      <c r="H45" s="240">
        <v>2386</v>
      </c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41">
        <v>145145.5</v>
      </c>
      <c r="T45" s="241"/>
      <c r="U45" s="241"/>
      <c r="V45" s="241"/>
      <c r="W45" s="241"/>
      <c r="X45" s="238"/>
      <c r="Y45" s="238"/>
      <c r="Z45" s="238"/>
      <c r="AA45" s="238"/>
      <c r="AB45" s="237">
        <f t="shared" si="3"/>
        <v>0</v>
      </c>
      <c r="AC45" s="238"/>
    </row>
    <row r="46" spans="1:29" s="71" customFormat="1" ht="63.75" x14ac:dyDescent="0.2">
      <c r="A46" s="444"/>
      <c r="B46" s="444"/>
      <c r="C46" s="444"/>
      <c r="D46" s="450"/>
      <c r="E46" s="261" t="s">
        <v>222</v>
      </c>
      <c r="F46" s="261" t="s">
        <v>223</v>
      </c>
      <c r="G46" s="232" t="s">
        <v>219</v>
      </c>
      <c r="H46" s="240">
        <v>1488</v>
      </c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41">
        <v>44415</v>
      </c>
      <c r="T46" s="241"/>
      <c r="U46" s="241"/>
      <c r="V46" s="241"/>
      <c r="W46" s="241"/>
      <c r="X46" s="238"/>
      <c r="Y46" s="238"/>
      <c r="Z46" s="238"/>
      <c r="AA46" s="238"/>
      <c r="AB46" s="237">
        <f t="shared" si="3"/>
        <v>0</v>
      </c>
      <c r="AC46" s="238"/>
    </row>
    <row r="47" spans="1:29" s="71" customFormat="1" ht="38.25" x14ac:dyDescent="0.2">
      <c r="A47" s="444"/>
      <c r="B47" s="444"/>
      <c r="C47" s="444"/>
      <c r="D47" s="450"/>
      <c r="E47" s="261" t="s">
        <v>224</v>
      </c>
      <c r="F47" s="261" t="s">
        <v>225</v>
      </c>
      <c r="G47" s="232" t="s">
        <v>219</v>
      </c>
      <c r="H47" s="240">
        <v>362</v>
      </c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>
        <v>58967.1</v>
      </c>
      <c r="T47" s="241"/>
      <c r="U47" s="241"/>
      <c r="V47" s="241"/>
      <c r="W47" s="241"/>
      <c r="X47" s="238"/>
      <c r="Y47" s="238"/>
      <c r="Z47" s="238"/>
      <c r="AA47" s="238"/>
      <c r="AB47" s="237">
        <f t="shared" si="3"/>
        <v>0</v>
      </c>
      <c r="AC47" s="238"/>
    </row>
    <row r="48" spans="1:29" s="71" customFormat="1" ht="38.25" x14ac:dyDescent="0.2">
      <c r="A48" s="444"/>
      <c r="B48" s="444"/>
      <c r="C48" s="444"/>
      <c r="D48" s="450"/>
      <c r="E48" s="261" t="s">
        <v>226</v>
      </c>
      <c r="F48" s="261" t="s">
        <v>225</v>
      </c>
      <c r="G48" s="232" t="s">
        <v>219</v>
      </c>
      <c r="H48" s="240">
        <v>2534</v>
      </c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41">
        <v>370261.6</v>
      </c>
      <c r="T48" s="241"/>
      <c r="U48" s="241"/>
      <c r="V48" s="241"/>
      <c r="W48" s="241"/>
      <c r="X48" s="238"/>
      <c r="Y48" s="238"/>
      <c r="Z48" s="238"/>
      <c r="AA48" s="238"/>
      <c r="AB48" s="237">
        <f t="shared" si="3"/>
        <v>0</v>
      </c>
      <c r="AC48" s="238"/>
    </row>
    <row r="49" spans="1:29" s="71" customFormat="1" ht="51" x14ac:dyDescent="0.2">
      <c r="A49" s="444"/>
      <c r="B49" s="444"/>
      <c r="C49" s="444"/>
      <c r="D49" s="450"/>
      <c r="E49" s="261" t="s">
        <v>227</v>
      </c>
      <c r="F49" s="261" t="s">
        <v>228</v>
      </c>
      <c r="G49" s="232" t="s">
        <v>219</v>
      </c>
      <c r="H49" s="240">
        <v>352</v>
      </c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>
        <v>122834</v>
      </c>
      <c r="T49" s="241"/>
      <c r="U49" s="241"/>
      <c r="V49" s="241"/>
      <c r="W49" s="241"/>
      <c r="X49" s="238"/>
      <c r="Y49" s="238"/>
      <c r="Z49" s="238"/>
      <c r="AA49" s="238"/>
      <c r="AB49" s="237">
        <f t="shared" si="3"/>
        <v>0</v>
      </c>
      <c r="AC49" s="238"/>
    </row>
    <row r="50" spans="1:29" s="71" customFormat="1" ht="102" x14ac:dyDescent="0.2">
      <c r="A50" s="444"/>
      <c r="B50" s="444"/>
      <c r="C50" s="444"/>
      <c r="D50" s="450"/>
      <c r="E50" s="438" t="s">
        <v>229</v>
      </c>
      <c r="F50" s="261" t="s">
        <v>230</v>
      </c>
      <c r="G50" s="232" t="s">
        <v>219</v>
      </c>
      <c r="H50" s="240">
        <v>40</v>
      </c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441">
        <v>40711.699999999997</v>
      </c>
      <c r="T50" s="242"/>
      <c r="U50" s="242"/>
      <c r="V50" s="242"/>
      <c r="W50" s="242"/>
      <c r="X50" s="243"/>
      <c r="Y50" s="243"/>
      <c r="Z50" s="238"/>
      <c r="AA50" s="238"/>
      <c r="AB50" s="237">
        <f t="shared" si="3"/>
        <v>0</v>
      </c>
      <c r="AC50" s="238"/>
    </row>
    <row r="51" spans="1:29" s="71" customFormat="1" ht="102" x14ac:dyDescent="0.2">
      <c r="A51" s="444"/>
      <c r="B51" s="444"/>
      <c r="C51" s="444"/>
      <c r="D51" s="450"/>
      <c r="E51" s="439"/>
      <c r="F51" s="261" t="s">
        <v>231</v>
      </c>
      <c r="G51" s="232" t="s">
        <v>219</v>
      </c>
      <c r="H51" s="240">
        <v>150</v>
      </c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441"/>
      <c r="T51" s="242"/>
      <c r="U51" s="242"/>
      <c r="V51" s="242"/>
      <c r="W51" s="242"/>
      <c r="X51" s="243"/>
      <c r="Y51" s="243"/>
      <c r="Z51" s="238"/>
      <c r="AA51" s="238"/>
      <c r="AB51" s="237">
        <f t="shared" si="3"/>
        <v>0</v>
      </c>
      <c r="AC51" s="238"/>
    </row>
    <row r="52" spans="1:29" s="71" customFormat="1" ht="102" x14ac:dyDescent="0.2">
      <c r="A52" s="444"/>
      <c r="B52" s="444"/>
      <c r="C52" s="444"/>
      <c r="D52" s="450"/>
      <c r="E52" s="440"/>
      <c r="F52" s="261" t="s">
        <v>232</v>
      </c>
      <c r="G52" s="232" t="s">
        <v>219</v>
      </c>
      <c r="H52" s="240">
        <v>60</v>
      </c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441"/>
      <c r="T52" s="242"/>
      <c r="U52" s="242"/>
      <c r="V52" s="242"/>
      <c r="W52" s="242"/>
      <c r="X52" s="243"/>
      <c r="Y52" s="243"/>
      <c r="Z52" s="238"/>
      <c r="AA52" s="238"/>
      <c r="AB52" s="237">
        <f t="shared" si="3"/>
        <v>0</v>
      </c>
      <c r="AC52" s="238"/>
    </row>
    <row r="53" spans="1:29" s="71" customFormat="1" ht="51" x14ac:dyDescent="0.2">
      <c r="A53" s="444"/>
      <c r="B53" s="444"/>
      <c r="C53" s="444"/>
      <c r="D53" s="450"/>
      <c r="E53" s="261" t="s">
        <v>233</v>
      </c>
      <c r="F53" s="261" t="s">
        <v>225</v>
      </c>
      <c r="G53" s="232" t="s">
        <v>219</v>
      </c>
      <c r="H53" s="240">
        <v>600</v>
      </c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>
        <v>10043.299999999999</v>
      </c>
      <c r="T53" s="241"/>
      <c r="U53" s="241"/>
      <c r="V53" s="241"/>
      <c r="W53" s="241"/>
      <c r="X53" s="238"/>
      <c r="Y53" s="238"/>
      <c r="Z53" s="238"/>
      <c r="AA53" s="238"/>
      <c r="AB53" s="237">
        <f t="shared" si="3"/>
        <v>0</v>
      </c>
      <c r="AC53" s="238"/>
    </row>
    <row r="54" spans="1:29" s="71" customFormat="1" ht="63.75" x14ac:dyDescent="0.2">
      <c r="A54" s="444"/>
      <c r="B54" s="444"/>
      <c r="C54" s="444"/>
      <c r="D54" s="450"/>
      <c r="E54" s="261" t="s">
        <v>234</v>
      </c>
      <c r="F54" s="261" t="s">
        <v>235</v>
      </c>
      <c r="G54" s="232" t="s">
        <v>219</v>
      </c>
      <c r="H54" s="240">
        <v>0</v>
      </c>
      <c r="I54" s="238"/>
      <c r="J54" s="238"/>
      <c r="K54" s="241"/>
      <c r="L54" s="241"/>
      <c r="M54" s="241"/>
      <c r="N54" s="241"/>
      <c r="O54" s="241"/>
      <c r="P54" s="241"/>
      <c r="Q54" s="241"/>
      <c r="R54" s="241"/>
      <c r="S54" s="241">
        <v>0</v>
      </c>
      <c r="T54" s="241"/>
      <c r="U54" s="241"/>
      <c r="V54" s="241"/>
      <c r="W54" s="241"/>
      <c r="X54" s="238"/>
      <c r="Y54" s="238"/>
      <c r="Z54" s="238"/>
      <c r="AA54" s="238"/>
      <c r="AB54" s="237">
        <f t="shared" si="3"/>
        <v>0</v>
      </c>
      <c r="AC54" s="238"/>
    </row>
    <row r="55" spans="1:29" s="71" customFormat="1" ht="63.75" x14ac:dyDescent="0.2">
      <c r="A55" s="444"/>
      <c r="B55" s="444"/>
      <c r="C55" s="444"/>
      <c r="D55" s="450"/>
      <c r="E55" s="261" t="s">
        <v>236</v>
      </c>
      <c r="F55" s="261" t="s">
        <v>237</v>
      </c>
      <c r="G55" s="232" t="s">
        <v>219</v>
      </c>
      <c r="H55" s="240">
        <v>36277</v>
      </c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41">
        <v>668638.1</v>
      </c>
      <c r="T55" s="241"/>
      <c r="U55" s="241"/>
      <c r="V55" s="241"/>
      <c r="W55" s="241"/>
      <c r="X55" s="238"/>
      <c r="Y55" s="238"/>
      <c r="Z55" s="238"/>
      <c r="AA55" s="238"/>
      <c r="AB55" s="237">
        <f t="shared" si="3"/>
        <v>0</v>
      </c>
      <c r="AC55" s="238"/>
    </row>
    <row r="56" spans="1:29" s="71" customFormat="1" ht="51" x14ac:dyDescent="0.2">
      <c r="A56" s="444"/>
      <c r="B56" s="444"/>
      <c r="C56" s="444"/>
      <c r="D56" s="450"/>
      <c r="E56" s="261" t="s">
        <v>238</v>
      </c>
      <c r="F56" s="261" t="s">
        <v>239</v>
      </c>
      <c r="G56" s="232" t="s">
        <v>219</v>
      </c>
      <c r="H56" s="240">
        <v>20107</v>
      </c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41">
        <v>11371.1</v>
      </c>
      <c r="T56" s="241"/>
      <c r="U56" s="241"/>
      <c r="V56" s="241"/>
      <c r="W56" s="241"/>
      <c r="X56" s="238"/>
      <c r="Y56" s="238"/>
      <c r="Z56" s="238"/>
      <c r="AA56" s="238"/>
      <c r="AB56" s="237">
        <f t="shared" si="3"/>
        <v>0</v>
      </c>
      <c r="AC56" s="238"/>
    </row>
    <row r="57" spans="1:29" s="71" customFormat="1" ht="51" x14ac:dyDescent="0.2">
      <c r="A57" s="445"/>
      <c r="B57" s="445"/>
      <c r="C57" s="445"/>
      <c r="D57" s="451"/>
      <c r="E57" s="261" t="s">
        <v>240</v>
      </c>
      <c r="F57" s="261" t="s">
        <v>239</v>
      </c>
      <c r="G57" s="232" t="s">
        <v>219</v>
      </c>
      <c r="H57" s="240">
        <v>4250</v>
      </c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41">
        <v>3257.1</v>
      </c>
      <c r="T57" s="241"/>
      <c r="U57" s="241"/>
      <c r="V57" s="241"/>
      <c r="W57" s="241"/>
      <c r="X57" s="238"/>
      <c r="Y57" s="238"/>
      <c r="Z57" s="238"/>
      <c r="AA57" s="238"/>
      <c r="AB57" s="237">
        <f t="shared" si="3"/>
        <v>0</v>
      </c>
      <c r="AC57" s="238"/>
    </row>
    <row r="58" spans="1:29" s="71" customFormat="1" ht="83.25" customHeight="1" x14ac:dyDescent="0.2">
      <c r="A58" s="265" t="s">
        <v>27</v>
      </c>
      <c r="B58" s="265" t="s">
        <v>98</v>
      </c>
      <c r="C58" s="265" t="s">
        <v>78</v>
      </c>
      <c r="D58" s="271"/>
      <c r="E58" s="261" t="s">
        <v>333</v>
      </c>
      <c r="F58" s="261"/>
      <c r="G58" s="232"/>
      <c r="H58" s="240"/>
      <c r="I58" s="238"/>
      <c r="J58" s="238"/>
      <c r="K58" s="238"/>
      <c r="L58" s="238"/>
      <c r="M58" s="238"/>
      <c r="N58" s="238"/>
      <c r="O58" s="238"/>
      <c r="P58" s="238"/>
      <c r="Q58" s="238"/>
      <c r="R58" s="238"/>
      <c r="S58" s="241"/>
      <c r="T58" s="241"/>
      <c r="U58" s="241"/>
      <c r="V58" s="241"/>
      <c r="W58" s="241"/>
      <c r="X58" s="238">
        <f t="shared" ref="X58:AC58" si="4">X59+X60+X61+X62+X63+X64+X65+X66+X67+X68+X69</f>
        <v>2333798.9</v>
      </c>
      <c r="Y58" s="238">
        <f t="shared" si="4"/>
        <v>2309067.1</v>
      </c>
      <c r="Z58" s="238">
        <f t="shared" si="4"/>
        <v>1918548.1</v>
      </c>
      <c r="AA58" s="238">
        <f t="shared" si="4"/>
        <v>1727538.5</v>
      </c>
      <c r="AB58" s="238">
        <f t="shared" si="4"/>
        <v>1825999.6</v>
      </c>
      <c r="AC58" s="238">
        <f t="shared" si="4"/>
        <v>1696353.6</v>
      </c>
    </row>
    <row r="59" spans="1:29" s="71" customFormat="1" ht="106.5" customHeight="1" x14ac:dyDescent="0.2">
      <c r="A59" s="91"/>
      <c r="B59" s="91"/>
      <c r="C59" s="91"/>
      <c r="D59" s="92"/>
      <c r="E59" s="261" t="s">
        <v>200</v>
      </c>
      <c r="F59" s="261" t="s">
        <v>181</v>
      </c>
      <c r="G59" s="230" t="s">
        <v>241</v>
      </c>
      <c r="H59" s="235"/>
      <c r="I59" s="235"/>
      <c r="J59" s="235"/>
      <c r="K59" s="235"/>
      <c r="L59" s="235"/>
      <c r="M59" s="235">
        <v>114</v>
      </c>
      <c r="N59" s="235">
        <v>130</v>
      </c>
      <c r="O59" s="235">
        <v>144</v>
      </c>
      <c r="P59" s="235">
        <v>144</v>
      </c>
      <c r="Q59" s="235">
        <v>144</v>
      </c>
      <c r="R59" s="235">
        <f>Q59</f>
        <v>144</v>
      </c>
      <c r="S59" s="235"/>
      <c r="T59" s="237"/>
      <c r="U59" s="237"/>
      <c r="V59" s="237"/>
      <c r="W59" s="237"/>
      <c r="X59" s="237">
        <v>99.6</v>
      </c>
      <c r="Y59" s="237">
        <v>119</v>
      </c>
      <c r="Z59" s="237">
        <v>82.1</v>
      </c>
      <c r="AA59" s="243">
        <v>89</v>
      </c>
      <c r="AB59" s="237">
        <v>94.1</v>
      </c>
      <c r="AC59" s="238">
        <v>87.4</v>
      </c>
    </row>
    <row r="60" spans="1:29" s="71" customFormat="1" ht="81" customHeight="1" x14ac:dyDescent="0.2">
      <c r="A60" s="91"/>
      <c r="B60" s="91"/>
      <c r="C60" s="91"/>
      <c r="D60" s="92"/>
      <c r="E60" s="261" t="s">
        <v>201</v>
      </c>
      <c r="F60" s="261" t="s">
        <v>202</v>
      </c>
      <c r="G60" s="230" t="s">
        <v>241</v>
      </c>
      <c r="H60" s="235"/>
      <c r="I60" s="235"/>
      <c r="J60" s="235"/>
      <c r="K60" s="235"/>
      <c r="L60" s="235"/>
      <c r="M60" s="235">
        <v>1646</v>
      </c>
      <c r="N60" s="235">
        <v>1607</v>
      </c>
      <c r="O60" s="235">
        <v>1600</v>
      </c>
      <c r="P60" s="235">
        <v>1600</v>
      </c>
      <c r="Q60" s="235">
        <v>1600</v>
      </c>
      <c r="R60" s="235">
        <f t="shared" ref="R60:R69" si="5">Q60</f>
        <v>1600</v>
      </c>
      <c r="S60" s="235"/>
      <c r="T60" s="237"/>
      <c r="U60" s="237"/>
      <c r="V60" s="237"/>
      <c r="W60" s="237"/>
      <c r="X60" s="237">
        <v>2066</v>
      </c>
      <c r="Y60" s="237">
        <v>1625</v>
      </c>
      <c r="Z60" s="237">
        <v>1659.1</v>
      </c>
      <c r="AA60" s="243">
        <v>1215.8</v>
      </c>
      <c r="AB60" s="237">
        <v>1285</v>
      </c>
      <c r="AC60" s="238">
        <v>1193.7</v>
      </c>
    </row>
    <row r="61" spans="1:29" s="71" customFormat="1" ht="193.5" customHeight="1" x14ac:dyDescent="0.2">
      <c r="A61" s="91"/>
      <c r="B61" s="91"/>
      <c r="C61" s="91"/>
      <c r="D61" s="92"/>
      <c r="E61" s="79" t="s">
        <v>242</v>
      </c>
      <c r="F61" s="261" t="s">
        <v>204</v>
      </c>
      <c r="G61" s="230" t="s">
        <v>219</v>
      </c>
      <c r="H61" s="244"/>
      <c r="I61" s="244"/>
      <c r="J61" s="244"/>
      <c r="K61" s="244"/>
      <c r="L61" s="244"/>
      <c r="M61" s="244">
        <v>37216</v>
      </c>
      <c r="N61" s="244">
        <v>35276</v>
      </c>
      <c r="O61" s="244">
        <f>31515+5022</f>
        <v>36537</v>
      </c>
      <c r="P61" s="244">
        <f>31515+5022</f>
        <v>36537</v>
      </c>
      <c r="Q61" s="244">
        <f>31515+5022</f>
        <v>36537</v>
      </c>
      <c r="R61" s="235">
        <f t="shared" si="5"/>
        <v>36537</v>
      </c>
      <c r="S61" s="244"/>
      <c r="T61" s="244"/>
      <c r="U61" s="244"/>
      <c r="V61" s="244"/>
      <c r="W61" s="244"/>
      <c r="X61" s="243">
        <v>1220826</v>
      </c>
      <c r="Y61" s="243">
        <v>1009484</v>
      </c>
      <c r="Z61" s="237">
        <v>1004101.1</v>
      </c>
      <c r="AA61" s="243">
        <v>755249.8</v>
      </c>
      <c r="AB61" s="237">
        <v>798295.3</v>
      </c>
      <c r="AC61" s="238">
        <v>741616.3</v>
      </c>
    </row>
    <row r="62" spans="1:29" s="71" customFormat="1" ht="191.25" x14ac:dyDescent="0.2">
      <c r="A62" s="91"/>
      <c r="B62" s="91"/>
      <c r="C62" s="91"/>
      <c r="D62" s="92"/>
      <c r="E62" s="77" t="s">
        <v>206</v>
      </c>
      <c r="F62" s="261" t="s">
        <v>204</v>
      </c>
      <c r="G62" s="230" t="s">
        <v>219</v>
      </c>
      <c r="H62" s="244"/>
      <c r="I62" s="244"/>
      <c r="J62" s="244"/>
      <c r="K62" s="244"/>
      <c r="L62" s="244"/>
      <c r="M62" s="244">
        <v>49334</v>
      </c>
      <c r="N62" s="244">
        <v>40926</v>
      </c>
      <c r="O62" s="244">
        <f>44564+2190</f>
        <v>46754</v>
      </c>
      <c r="P62" s="244">
        <f>44564+2190</f>
        <v>46754</v>
      </c>
      <c r="Q62" s="244">
        <f>44564+2190</f>
        <v>46754</v>
      </c>
      <c r="R62" s="235">
        <f t="shared" si="5"/>
        <v>46754</v>
      </c>
      <c r="S62" s="244"/>
      <c r="T62" s="244"/>
      <c r="U62" s="244"/>
      <c r="V62" s="244"/>
      <c r="W62" s="244"/>
      <c r="X62" s="243">
        <v>371860.5</v>
      </c>
      <c r="Y62" s="243">
        <f>317666+147848.1</f>
        <v>465514.1</v>
      </c>
      <c r="Z62" s="237">
        <v>305777.59999999998</v>
      </c>
      <c r="AA62" s="243">
        <v>348276.4</v>
      </c>
      <c r="AB62" s="237">
        <v>368126.4</v>
      </c>
      <c r="AC62" s="238">
        <v>341989.4</v>
      </c>
    </row>
    <row r="63" spans="1:29" ht="191.25" x14ac:dyDescent="0.25">
      <c r="A63" s="91"/>
      <c r="B63" s="91"/>
      <c r="C63" s="91"/>
      <c r="D63" s="92"/>
      <c r="E63" s="261" t="s">
        <v>207</v>
      </c>
      <c r="F63" s="261" t="s">
        <v>204</v>
      </c>
      <c r="G63" s="230" t="s">
        <v>219</v>
      </c>
      <c r="H63" s="245"/>
      <c r="I63" s="245"/>
      <c r="J63" s="245"/>
      <c r="K63" s="245"/>
      <c r="L63" s="245"/>
      <c r="M63" s="244">
        <v>41573</v>
      </c>
      <c r="N63" s="244">
        <v>37527</v>
      </c>
      <c r="O63" s="244">
        <v>32053</v>
      </c>
      <c r="P63" s="244">
        <v>32053</v>
      </c>
      <c r="Q63" s="244">
        <v>32053</v>
      </c>
      <c r="R63" s="235">
        <f t="shared" si="5"/>
        <v>32053</v>
      </c>
      <c r="S63" s="244"/>
      <c r="T63" s="244"/>
      <c r="U63" s="244"/>
      <c r="V63" s="244"/>
      <c r="W63" s="244"/>
      <c r="X63" s="243">
        <v>729329.1</v>
      </c>
      <c r="Y63" s="243">
        <v>808967</v>
      </c>
      <c r="Z63" s="237">
        <v>599598.5</v>
      </c>
      <c r="AA63" s="243">
        <v>605232.1</v>
      </c>
      <c r="AB63" s="237">
        <v>639727.4</v>
      </c>
      <c r="AC63" s="238">
        <v>594306.80000000005</v>
      </c>
    </row>
    <row r="64" spans="1:29" s="80" customFormat="1" ht="63.75" x14ac:dyDescent="0.2">
      <c r="A64" s="132"/>
      <c r="B64" s="132"/>
      <c r="C64" s="132"/>
      <c r="D64" s="93"/>
      <c r="E64" s="246" t="s">
        <v>404</v>
      </c>
      <c r="F64" s="247" t="s">
        <v>243</v>
      </c>
      <c r="G64" s="232" t="s">
        <v>241</v>
      </c>
      <c r="H64" s="248"/>
      <c r="I64" s="248"/>
      <c r="J64" s="248"/>
      <c r="K64" s="248"/>
      <c r="L64" s="248"/>
      <c r="M64" s="244">
        <v>1722</v>
      </c>
      <c r="N64" s="244">
        <v>922</v>
      </c>
      <c r="O64" s="244">
        <v>1722</v>
      </c>
      <c r="P64" s="244">
        <v>1722</v>
      </c>
      <c r="Q64" s="244">
        <v>1722</v>
      </c>
      <c r="R64" s="235">
        <f t="shared" si="5"/>
        <v>1722</v>
      </c>
      <c r="S64" s="244"/>
      <c r="T64" s="244"/>
      <c r="U64" s="244"/>
      <c r="V64" s="244"/>
      <c r="W64" s="244"/>
      <c r="X64" s="243">
        <v>6901.8</v>
      </c>
      <c r="Y64" s="243">
        <v>20131</v>
      </c>
      <c r="Z64" s="237">
        <v>5475.3</v>
      </c>
      <c r="AA64" s="243">
        <v>15061.1</v>
      </c>
      <c r="AB64" s="237">
        <v>15919.5</v>
      </c>
      <c r="AC64" s="238">
        <v>14789.2</v>
      </c>
    </row>
    <row r="65" spans="1:29" s="80" customFormat="1" ht="74.45" customHeight="1" x14ac:dyDescent="0.2">
      <c r="A65" s="249"/>
      <c r="B65" s="249"/>
      <c r="C65" s="249"/>
      <c r="D65" s="250"/>
      <c r="E65" s="246" t="s">
        <v>405</v>
      </c>
      <c r="F65" s="261" t="s">
        <v>235</v>
      </c>
      <c r="G65" s="230" t="s">
        <v>219</v>
      </c>
      <c r="H65" s="248"/>
      <c r="I65" s="248"/>
      <c r="J65" s="248"/>
      <c r="K65" s="248"/>
      <c r="L65" s="248"/>
      <c r="M65" s="244">
        <v>122</v>
      </c>
      <c r="N65" s="244">
        <v>139</v>
      </c>
      <c r="O65" s="244">
        <v>121</v>
      </c>
      <c r="P65" s="244">
        <v>121</v>
      </c>
      <c r="Q65" s="244">
        <v>121</v>
      </c>
      <c r="R65" s="235">
        <f t="shared" si="5"/>
        <v>121</v>
      </c>
      <c r="S65" s="244"/>
      <c r="T65" s="244"/>
      <c r="U65" s="244"/>
      <c r="V65" s="244"/>
      <c r="W65" s="244"/>
      <c r="X65" s="243">
        <v>1382.6</v>
      </c>
      <c r="Y65" s="243">
        <v>1489</v>
      </c>
      <c r="Z65" s="237">
        <v>1150.0999999999999</v>
      </c>
      <c r="AA65" s="243">
        <v>1114</v>
      </c>
      <c r="AB65" s="237">
        <v>1177.5</v>
      </c>
      <c r="AC65" s="238">
        <v>1093.9000000000001</v>
      </c>
    </row>
    <row r="66" spans="1:29" s="80" customFormat="1" ht="48" customHeight="1" x14ac:dyDescent="0.2">
      <c r="A66" s="133"/>
      <c r="B66" s="133"/>
      <c r="C66" s="133"/>
      <c r="D66" s="134"/>
      <c r="E66" s="98" t="s">
        <v>406</v>
      </c>
      <c r="F66" s="135" t="s">
        <v>181</v>
      </c>
      <c r="G66" s="259" t="s">
        <v>241</v>
      </c>
      <c r="H66" s="136"/>
      <c r="I66" s="136"/>
      <c r="J66" s="136"/>
      <c r="K66" s="136"/>
      <c r="L66" s="136"/>
      <c r="M66" s="137">
        <v>152</v>
      </c>
      <c r="N66" s="137">
        <v>418</v>
      </c>
      <c r="O66" s="137">
        <v>232</v>
      </c>
      <c r="P66" s="137">
        <v>232</v>
      </c>
      <c r="Q66" s="137">
        <v>232</v>
      </c>
      <c r="R66" s="235">
        <f t="shared" si="5"/>
        <v>232</v>
      </c>
      <c r="S66" s="244"/>
      <c r="T66" s="244"/>
      <c r="U66" s="244"/>
      <c r="V66" s="244"/>
      <c r="W66" s="244"/>
      <c r="X66" s="243">
        <f>625.4+625.4</f>
        <v>1250.8</v>
      </c>
      <c r="Y66" s="243">
        <v>1236</v>
      </c>
      <c r="Z66" s="237">
        <v>514.20000000000005</v>
      </c>
      <c r="AA66" s="243">
        <v>924.7</v>
      </c>
      <c r="AB66" s="237">
        <v>977.4</v>
      </c>
      <c r="AC66" s="238">
        <v>908</v>
      </c>
    </row>
    <row r="67" spans="1:29" s="80" customFormat="1" ht="97.9" customHeight="1" x14ac:dyDescent="0.2">
      <c r="A67" s="249"/>
      <c r="B67" s="249"/>
      <c r="C67" s="249"/>
      <c r="D67" s="250"/>
      <c r="E67" s="246" t="s">
        <v>407</v>
      </c>
      <c r="F67" s="251" t="s">
        <v>408</v>
      </c>
      <c r="G67" s="230" t="s">
        <v>241</v>
      </c>
      <c r="H67" s="248"/>
      <c r="I67" s="248"/>
      <c r="J67" s="248"/>
      <c r="K67" s="248"/>
      <c r="L67" s="248"/>
      <c r="M67" s="244">
        <v>5</v>
      </c>
      <c r="N67" s="244">
        <v>36</v>
      </c>
      <c r="O67" s="244">
        <v>36</v>
      </c>
      <c r="P67" s="244">
        <v>36</v>
      </c>
      <c r="Q67" s="244">
        <v>36</v>
      </c>
      <c r="R67" s="235">
        <f t="shared" si="5"/>
        <v>36</v>
      </c>
      <c r="S67" s="244"/>
      <c r="T67" s="244"/>
      <c r="U67" s="244"/>
      <c r="V67" s="244"/>
      <c r="W67" s="244"/>
      <c r="X67" s="243">
        <v>7.7</v>
      </c>
      <c r="Y67" s="243">
        <v>52</v>
      </c>
      <c r="Z67" s="237">
        <v>6.1</v>
      </c>
      <c r="AA67" s="243">
        <v>38.9</v>
      </c>
      <c r="AB67" s="237">
        <v>41.1</v>
      </c>
      <c r="AC67" s="238">
        <v>38.200000000000003</v>
      </c>
    </row>
    <row r="68" spans="1:29" s="80" customFormat="1" ht="62.25" customHeight="1" x14ac:dyDescent="0.2">
      <c r="A68" s="249"/>
      <c r="B68" s="249"/>
      <c r="C68" s="249"/>
      <c r="D68" s="250"/>
      <c r="E68" s="246" t="s">
        <v>409</v>
      </c>
      <c r="F68" s="261" t="s">
        <v>204</v>
      </c>
      <c r="G68" s="230" t="s">
        <v>219</v>
      </c>
      <c r="H68" s="248"/>
      <c r="I68" s="248"/>
      <c r="J68" s="248"/>
      <c r="K68" s="248"/>
      <c r="L68" s="248"/>
      <c r="M68" s="244">
        <v>36</v>
      </c>
      <c r="N68" s="244">
        <v>81</v>
      </c>
      <c r="O68" s="244">
        <v>70</v>
      </c>
      <c r="P68" s="244">
        <v>70</v>
      </c>
      <c r="Q68" s="244">
        <v>70</v>
      </c>
      <c r="R68" s="235">
        <f t="shared" si="5"/>
        <v>70</v>
      </c>
      <c r="S68" s="244"/>
      <c r="T68" s="244"/>
      <c r="U68" s="244"/>
      <c r="V68" s="244"/>
      <c r="W68" s="244"/>
      <c r="X68" s="243">
        <v>74.8</v>
      </c>
      <c r="Y68" s="243">
        <v>284</v>
      </c>
      <c r="Z68" s="237">
        <v>61.6</v>
      </c>
      <c r="AA68" s="243">
        <v>212.5</v>
      </c>
      <c r="AB68" s="237">
        <v>224.6</v>
      </c>
      <c r="AC68" s="238">
        <v>208.7</v>
      </c>
    </row>
    <row r="69" spans="1:29" s="80" customFormat="1" ht="71.25" customHeight="1" x14ac:dyDescent="0.2">
      <c r="A69" s="249"/>
      <c r="B69" s="249"/>
      <c r="C69" s="249"/>
      <c r="D69" s="250"/>
      <c r="E69" s="252" t="s">
        <v>410</v>
      </c>
      <c r="F69" s="247" t="s">
        <v>181</v>
      </c>
      <c r="G69" s="232" t="s">
        <v>368</v>
      </c>
      <c r="H69" s="248"/>
      <c r="I69" s="248"/>
      <c r="J69" s="248"/>
      <c r="K69" s="248"/>
      <c r="L69" s="248"/>
      <c r="M69" s="244"/>
      <c r="N69" s="244">
        <v>170</v>
      </c>
      <c r="O69" s="244">
        <v>220</v>
      </c>
      <c r="P69" s="244">
        <v>220</v>
      </c>
      <c r="Q69" s="244">
        <v>220</v>
      </c>
      <c r="R69" s="235">
        <f t="shared" si="5"/>
        <v>220</v>
      </c>
      <c r="S69" s="244"/>
      <c r="T69" s="244"/>
      <c r="U69" s="244"/>
      <c r="V69" s="244"/>
      <c r="W69" s="244"/>
      <c r="X69" s="243"/>
      <c r="Y69" s="243">
        <v>166</v>
      </c>
      <c r="Z69" s="237">
        <v>122.4</v>
      </c>
      <c r="AA69" s="243">
        <v>124.2</v>
      </c>
      <c r="AB69" s="237">
        <v>131.30000000000001</v>
      </c>
      <c r="AC69" s="238">
        <v>122</v>
      </c>
    </row>
    <row r="70" spans="1:29" s="80" customFormat="1" ht="12.75" x14ac:dyDescent="0.2">
      <c r="A70" s="138"/>
      <c r="B70" s="138"/>
      <c r="C70" s="138"/>
      <c r="D70" s="71"/>
      <c r="E70" s="139"/>
      <c r="F70" s="72"/>
      <c r="G70" s="258"/>
      <c r="H70" s="140"/>
      <c r="I70" s="140"/>
      <c r="J70" s="140"/>
      <c r="K70" s="140"/>
      <c r="L70" s="140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2"/>
      <c r="Y70" s="142"/>
      <c r="Z70" s="142"/>
      <c r="AA70" s="142"/>
      <c r="AB70" s="142"/>
      <c r="AC70" s="287"/>
    </row>
    <row r="71" spans="1:29" x14ac:dyDescent="0.25">
      <c r="F71" s="442" t="s">
        <v>244</v>
      </c>
      <c r="G71" s="442"/>
      <c r="H71" s="442"/>
      <c r="I71" s="442"/>
      <c r="J71" s="442"/>
      <c r="K71" s="442"/>
      <c r="L71" s="442"/>
      <c r="M71" s="442"/>
      <c r="N71" s="442"/>
      <c r="O71" s="442"/>
      <c r="P71" s="442"/>
      <c r="Q71" s="442"/>
      <c r="R71" s="442"/>
      <c r="S71" s="442"/>
      <c r="T71" s="442"/>
      <c r="U71" s="442"/>
      <c r="V71" s="442"/>
      <c r="W71" s="442"/>
      <c r="X71" s="442"/>
      <c r="Y71" s="442"/>
      <c r="Z71" s="442"/>
      <c r="AA71" s="442"/>
      <c r="AB71" s="442"/>
    </row>
    <row r="72" spans="1:29" x14ac:dyDescent="0.25">
      <c r="AB72" s="103"/>
    </row>
    <row r="73" spans="1:29" x14ac:dyDescent="0.25">
      <c r="X73" s="102"/>
      <c r="Y73" s="102"/>
      <c r="Z73" s="102"/>
      <c r="AA73" s="102"/>
      <c r="AB73" s="102"/>
    </row>
  </sheetData>
  <mergeCells count="29">
    <mergeCell ref="Z2:AC2"/>
    <mergeCell ref="Z1:AC1"/>
    <mergeCell ref="A6:AC6"/>
    <mergeCell ref="A7:AC7"/>
    <mergeCell ref="H4:S4"/>
    <mergeCell ref="H5:S5"/>
    <mergeCell ref="Z5:AC5"/>
    <mergeCell ref="Z4:AC4"/>
    <mergeCell ref="E19:E20"/>
    <mergeCell ref="F8:Y8"/>
    <mergeCell ref="F9:Y9"/>
    <mergeCell ref="A10:E10"/>
    <mergeCell ref="F10:Y10"/>
    <mergeCell ref="F11:Y11"/>
    <mergeCell ref="A13:D13"/>
    <mergeCell ref="G13:G14"/>
    <mergeCell ref="H13:R13"/>
    <mergeCell ref="S13:AC13"/>
    <mergeCell ref="E50:E52"/>
    <mergeCell ref="S50:S52"/>
    <mergeCell ref="F71:AB71"/>
    <mergeCell ref="A24:A27"/>
    <mergeCell ref="B24:B27"/>
    <mergeCell ref="C24:C27"/>
    <mergeCell ref="D24:D27"/>
    <mergeCell ref="A28:A57"/>
    <mergeCell ref="B28:B57"/>
    <mergeCell ref="C28:C57"/>
    <mergeCell ref="D28:D57"/>
  </mergeCells>
  <printOptions horizontalCentered="1"/>
  <pageMargins left="0.19685039370078741" right="0.31496062992125984" top="0.35433070866141736" bottom="0.15748031496062992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X129"/>
  <sheetViews>
    <sheetView showZeros="0" tabSelected="1" topLeftCell="F130" zoomScale="118" zoomScaleNormal="118" zoomScalePageLayoutView="80" workbookViewId="0">
      <selection activeCell="R79" sqref="R79"/>
    </sheetView>
  </sheetViews>
  <sheetFormatPr defaultRowHeight="15.75" x14ac:dyDescent="0.25"/>
  <cols>
    <col min="1" max="1" width="5.7109375" style="1" customWidth="1"/>
    <col min="2" max="2" width="6" style="1" customWidth="1"/>
    <col min="3" max="3" width="6.5703125" style="1" customWidth="1"/>
    <col min="4" max="4" width="9.42578125" style="1" customWidth="1"/>
    <col min="5" max="5" width="46.42578125" style="34" customWidth="1"/>
    <col min="6" max="6" width="31.5703125" style="35" customWidth="1"/>
    <col min="7" max="7" width="7.42578125" style="1" customWidth="1"/>
    <col min="8" max="9" width="5.42578125" style="1" customWidth="1"/>
    <col min="10" max="10" width="11.85546875" style="3" customWidth="1"/>
    <col min="11" max="11" width="8.28515625" style="1" bestFit="1" customWidth="1"/>
    <col min="12" max="12" width="12.140625" style="36" bestFit="1" customWidth="1"/>
    <col min="13" max="13" width="12.140625" style="37" bestFit="1" customWidth="1"/>
    <col min="14" max="14" width="12.140625" style="38" bestFit="1" customWidth="1"/>
    <col min="15" max="15" width="12.140625" style="2" bestFit="1" customWidth="1"/>
    <col min="16" max="17" width="12.140625" style="1" bestFit="1" customWidth="1"/>
    <col min="18" max="18" width="12.140625" style="53" bestFit="1" customWidth="1"/>
    <col min="19" max="19" width="12.140625" style="39" bestFit="1" customWidth="1"/>
    <col min="20" max="20" width="13.28515625" style="39" customWidth="1"/>
    <col min="21" max="21" width="13" style="39" customWidth="1"/>
    <col min="22" max="22" width="11" style="39" bestFit="1" customWidth="1"/>
    <col min="23" max="23" width="12" style="371" hidden="1" customWidth="1"/>
    <col min="24" max="24" width="9.140625" style="373"/>
    <col min="25" max="16384" width="9.140625" style="1"/>
  </cols>
  <sheetData>
    <row r="1" spans="1:22" ht="15.75" customHeight="1" x14ac:dyDescent="0.25">
      <c r="E1" s="53"/>
      <c r="F1" s="1"/>
      <c r="J1" s="1"/>
      <c r="L1" s="1"/>
      <c r="M1" s="1"/>
      <c r="N1" s="1"/>
      <c r="O1" s="1"/>
      <c r="R1" s="221"/>
      <c r="S1" s="471" t="s">
        <v>431</v>
      </c>
      <c r="T1" s="471"/>
      <c r="U1" s="471"/>
      <c r="V1" s="214"/>
    </row>
    <row r="2" spans="1:22" ht="15.75" customHeight="1" x14ac:dyDescent="0.25">
      <c r="E2" s="53"/>
      <c r="F2" s="1"/>
      <c r="J2" s="1"/>
      <c r="L2" s="1"/>
      <c r="M2" s="1"/>
      <c r="N2" s="1"/>
      <c r="O2" s="1"/>
      <c r="R2" s="221"/>
      <c r="S2" s="472" t="s">
        <v>461</v>
      </c>
      <c r="T2" s="472"/>
      <c r="U2" s="472"/>
      <c r="V2" s="215"/>
    </row>
    <row r="3" spans="1:22" ht="34.5" customHeight="1" x14ac:dyDescent="0.25">
      <c r="E3" s="53"/>
      <c r="F3" s="1"/>
      <c r="J3" s="1"/>
      <c r="L3" s="1"/>
      <c r="M3" s="1"/>
      <c r="N3" s="1"/>
      <c r="O3" s="1"/>
      <c r="R3" s="221"/>
      <c r="S3" s="472"/>
      <c r="T3" s="472"/>
      <c r="U3" s="472"/>
      <c r="V3" s="215"/>
    </row>
    <row r="4" spans="1:22" ht="15" x14ac:dyDescent="0.25">
      <c r="E4" s="53"/>
      <c r="F4" s="1"/>
      <c r="J4" s="1"/>
      <c r="L4" s="1"/>
      <c r="M4" s="1"/>
      <c r="N4" s="1"/>
      <c r="O4" s="1"/>
      <c r="S4" s="222"/>
      <c r="T4" s="75"/>
      <c r="U4" s="1"/>
      <c r="V4" s="1"/>
    </row>
    <row r="5" spans="1:22" ht="15" x14ac:dyDescent="0.25">
      <c r="A5" s="3"/>
      <c r="B5" s="3"/>
      <c r="C5" s="3"/>
      <c r="E5" s="53"/>
      <c r="F5" s="1"/>
      <c r="J5" s="1"/>
      <c r="L5" s="1"/>
      <c r="M5" s="1"/>
      <c r="N5" s="1"/>
      <c r="O5" s="1"/>
      <c r="R5" s="279"/>
      <c r="S5" s="474" t="s">
        <v>430</v>
      </c>
      <c r="T5" s="474"/>
      <c r="U5" s="474"/>
      <c r="V5" s="74"/>
    </row>
    <row r="6" spans="1:22" ht="48.75" customHeight="1" x14ac:dyDescent="0.25">
      <c r="A6" s="3"/>
      <c r="B6" s="3"/>
      <c r="C6" s="3"/>
      <c r="E6" s="53"/>
      <c r="F6" s="1"/>
      <c r="J6" s="1"/>
      <c r="L6" s="1"/>
      <c r="M6" s="1"/>
      <c r="N6" s="1"/>
      <c r="O6" s="1"/>
      <c r="R6" s="221"/>
      <c r="S6" s="475" t="s">
        <v>434</v>
      </c>
      <c r="T6" s="475"/>
      <c r="U6" s="475"/>
      <c r="V6" s="216"/>
    </row>
    <row r="7" spans="1:22" ht="15" x14ac:dyDescent="0.25">
      <c r="A7" s="3"/>
      <c r="B7" s="3"/>
      <c r="C7" s="3"/>
      <c r="E7" s="4"/>
      <c r="F7" s="213"/>
      <c r="G7" s="164"/>
      <c r="H7" s="164"/>
      <c r="I7" s="164"/>
      <c r="J7" s="165"/>
      <c r="L7" s="1"/>
      <c r="M7" s="1"/>
      <c r="N7" s="1"/>
      <c r="O7" s="1"/>
      <c r="S7" s="1"/>
      <c r="T7" s="1"/>
      <c r="U7" s="1"/>
      <c r="V7" s="1"/>
    </row>
    <row r="8" spans="1:22" ht="15" x14ac:dyDescent="0.25">
      <c r="A8" s="3"/>
      <c r="B8" s="3"/>
      <c r="C8" s="3"/>
      <c r="E8" s="4"/>
      <c r="F8" s="213"/>
      <c r="G8" s="164"/>
      <c r="H8" s="164"/>
      <c r="I8" s="164"/>
      <c r="J8" s="165"/>
      <c r="L8" s="1"/>
      <c r="M8" s="1"/>
      <c r="N8" s="1"/>
      <c r="O8" s="1"/>
      <c r="S8" s="1"/>
      <c r="T8" s="1"/>
      <c r="U8" s="1"/>
      <c r="V8" s="1"/>
    </row>
    <row r="9" spans="1:22" ht="15" customHeight="1" x14ac:dyDescent="0.25">
      <c r="A9" s="483" t="s">
        <v>442</v>
      </c>
      <c r="B9" s="483"/>
      <c r="C9" s="483"/>
      <c r="D9" s="483"/>
      <c r="E9" s="483"/>
      <c r="F9" s="483"/>
      <c r="G9" s="483"/>
      <c r="H9" s="483"/>
      <c r="I9" s="483"/>
      <c r="J9" s="483"/>
      <c r="K9" s="483"/>
      <c r="L9" s="483"/>
      <c r="M9" s="483"/>
      <c r="N9" s="483"/>
      <c r="O9" s="483"/>
      <c r="P9" s="483"/>
      <c r="Q9" s="483"/>
      <c r="R9" s="483"/>
      <c r="S9" s="483"/>
      <c r="T9" s="483"/>
      <c r="U9" s="483"/>
      <c r="V9" s="483"/>
    </row>
    <row r="10" spans="1:22" ht="21" customHeight="1" x14ac:dyDescent="0.25">
      <c r="A10" s="484" t="s">
        <v>441</v>
      </c>
      <c r="B10" s="484"/>
      <c r="C10" s="484"/>
      <c r="D10" s="484"/>
      <c r="E10" s="484"/>
      <c r="F10" s="484"/>
      <c r="G10" s="484"/>
      <c r="H10" s="484"/>
      <c r="I10" s="484"/>
      <c r="J10" s="484"/>
      <c r="K10" s="484"/>
      <c r="L10" s="484"/>
      <c r="M10" s="484"/>
      <c r="N10" s="484"/>
      <c r="O10" s="484"/>
      <c r="P10" s="484"/>
      <c r="Q10" s="484"/>
      <c r="R10" s="484"/>
      <c r="S10" s="484"/>
      <c r="T10" s="484"/>
      <c r="U10" s="484"/>
      <c r="V10" s="484"/>
    </row>
    <row r="11" spans="1:22" ht="15" x14ac:dyDescent="0.25">
      <c r="A11" s="482" t="s">
        <v>146</v>
      </c>
      <c r="B11" s="482"/>
      <c r="C11" s="482"/>
      <c r="D11" s="482"/>
      <c r="E11" s="482"/>
      <c r="F11" s="480" t="s">
        <v>170</v>
      </c>
      <c r="G11" s="481"/>
      <c r="H11" s="481"/>
      <c r="I11" s="481"/>
      <c r="J11" s="481"/>
      <c r="K11" s="481"/>
      <c r="L11" s="481"/>
      <c r="M11" s="481"/>
      <c r="N11" s="481"/>
      <c r="O11" s="481"/>
      <c r="P11" s="481"/>
      <c r="Q11" s="481"/>
      <c r="R11" s="280"/>
      <c r="S11" s="217"/>
      <c r="T11" s="217"/>
      <c r="U11" s="217"/>
      <c r="V11" s="217"/>
    </row>
    <row r="12" spans="1:22" ht="15" x14ac:dyDescent="0.25">
      <c r="A12" s="60" t="s">
        <v>169</v>
      </c>
      <c r="B12" s="60"/>
      <c r="C12" s="60"/>
      <c r="D12" s="60"/>
      <c r="E12" s="60"/>
      <c r="F12" s="478" t="s">
        <v>0</v>
      </c>
      <c r="G12" s="478"/>
      <c r="H12" s="478"/>
      <c r="I12" s="478"/>
      <c r="J12" s="478"/>
      <c r="K12" s="478"/>
      <c r="L12" s="478"/>
      <c r="M12" s="478"/>
      <c r="N12" s="478"/>
      <c r="O12" s="478"/>
      <c r="P12" s="478"/>
      <c r="Q12" s="479"/>
      <c r="R12" s="60"/>
      <c r="S12" s="60"/>
      <c r="T12" s="60"/>
      <c r="U12" s="60"/>
      <c r="V12" s="60"/>
    </row>
    <row r="13" spans="1:22" ht="15" x14ac:dyDescent="0.25">
      <c r="A13" s="465" t="s">
        <v>1</v>
      </c>
      <c r="B13" s="465"/>
      <c r="C13" s="465"/>
      <c r="D13" s="465"/>
      <c r="E13" s="465"/>
      <c r="F13" s="476" t="s">
        <v>30</v>
      </c>
      <c r="G13" s="476"/>
      <c r="H13" s="476"/>
      <c r="I13" s="476"/>
      <c r="J13" s="476"/>
      <c r="K13" s="476"/>
      <c r="L13" s="476"/>
      <c r="M13" s="476"/>
      <c r="N13" s="476"/>
      <c r="O13" s="476"/>
      <c r="P13" s="476"/>
      <c r="Q13" s="477"/>
      <c r="R13" s="281"/>
      <c r="S13" s="1"/>
      <c r="T13" s="1"/>
      <c r="U13" s="1"/>
      <c r="V13" s="1"/>
    </row>
    <row r="14" spans="1:22" ht="15" x14ac:dyDescent="0.25">
      <c r="A14" s="60"/>
      <c r="B14" s="60"/>
      <c r="C14" s="60"/>
      <c r="D14" s="60"/>
      <c r="E14" s="60"/>
      <c r="F14" s="478" t="s">
        <v>2</v>
      </c>
      <c r="G14" s="478"/>
      <c r="H14" s="478"/>
      <c r="I14" s="478"/>
      <c r="J14" s="478"/>
      <c r="K14" s="478"/>
      <c r="L14" s="478"/>
      <c r="M14" s="478"/>
      <c r="N14" s="478"/>
      <c r="O14" s="478"/>
      <c r="P14" s="478"/>
      <c r="Q14" s="479"/>
      <c r="R14" s="60"/>
      <c r="S14" s="60"/>
      <c r="T14" s="60"/>
      <c r="U14" s="60"/>
      <c r="V14" s="60"/>
    </row>
    <row r="15" spans="1:22" ht="18.75" x14ac:dyDescent="0.3">
      <c r="A15" s="3"/>
      <c r="B15" s="3"/>
      <c r="C15" s="3"/>
      <c r="E15" s="4"/>
      <c r="F15" s="213"/>
      <c r="G15" s="5"/>
      <c r="H15" s="5"/>
      <c r="I15" s="5"/>
      <c r="J15" s="6"/>
      <c r="K15" s="5"/>
      <c r="L15" s="1"/>
      <c r="M15" s="1"/>
      <c r="N15" s="1"/>
      <c r="O15" s="1"/>
      <c r="P15" s="7"/>
      <c r="S15" s="1"/>
      <c r="T15" s="1"/>
      <c r="U15" s="1"/>
      <c r="V15" s="1"/>
    </row>
    <row r="16" spans="1:22" ht="15.75" customHeight="1" x14ac:dyDescent="0.25">
      <c r="A16" s="466" t="s">
        <v>3</v>
      </c>
      <c r="B16" s="467"/>
      <c r="C16" s="467"/>
      <c r="D16" s="468"/>
      <c r="E16" s="469" t="s">
        <v>4</v>
      </c>
      <c r="F16" s="469" t="s">
        <v>5</v>
      </c>
      <c r="G16" s="473" t="s">
        <v>6</v>
      </c>
      <c r="H16" s="473"/>
      <c r="I16" s="473"/>
      <c r="J16" s="473"/>
      <c r="K16" s="473"/>
      <c r="L16" s="517" t="s">
        <v>7</v>
      </c>
      <c r="M16" s="517"/>
      <c r="N16" s="517"/>
      <c r="O16" s="517"/>
      <c r="P16" s="517"/>
      <c r="Q16" s="517"/>
      <c r="R16" s="517"/>
      <c r="S16" s="517"/>
      <c r="T16" s="517"/>
      <c r="U16" s="517"/>
      <c r="V16" s="517"/>
    </row>
    <row r="17" spans="1:23" ht="32.25" customHeight="1" x14ac:dyDescent="0.25">
      <c r="A17" s="8" t="s">
        <v>8</v>
      </c>
      <c r="B17" s="8" t="s">
        <v>9</v>
      </c>
      <c r="C17" s="8" t="s">
        <v>10</v>
      </c>
      <c r="D17" s="9" t="s">
        <v>11</v>
      </c>
      <c r="E17" s="470"/>
      <c r="F17" s="470"/>
      <c r="G17" s="319" t="s">
        <v>12</v>
      </c>
      <c r="H17" s="319" t="s">
        <v>13</v>
      </c>
      <c r="I17" s="320" t="s">
        <v>14</v>
      </c>
      <c r="J17" s="320" t="s">
        <v>15</v>
      </c>
      <c r="K17" s="319" t="s">
        <v>16</v>
      </c>
      <c r="L17" s="321" t="s">
        <v>17</v>
      </c>
      <c r="M17" s="321" t="s">
        <v>18</v>
      </c>
      <c r="N17" s="321" t="s">
        <v>19</v>
      </c>
      <c r="O17" s="321" t="s">
        <v>20</v>
      </c>
      <c r="P17" s="321" t="s">
        <v>21</v>
      </c>
      <c r="Q17" s="321" t="s">
        <v>22</v>
      </c>
      <c r="R17" s="321" t="s">
        <v>23</v>
      </c>
      <c r="S17" s="322" t="s">
        <v>24</v>
      </c>
      <c r="T17" s="322" t="s">
        <v>25</v>
      </c>
      <c r="U17" s="322" t="s">
        <v>26</v>
      </c>
      <c r="V17" s="322" t="s">
        <v>466</v>
      </c>
    </row>
    <row r="18" spans="1:23" ht="15" x14ac:dyDescent="0.25">
      <c r="A18" s="492" t="s">
        <v>27</v>
      </c>
      <c r="B18" s="523"/>
      <c r="C18" s="523"/>
      <c r="D18" s="523"/>
      <c r="E18" s="520" t="s">
        <v>28</v>
      </c>
      <c r="F18" s="59" t="s">
        <v>29</v>
      </c>
      <c r="G18" s="284"/>
      <c r="H18" s="284"/>
      <c r="I18" s="193"/>
      <c r="J18" s="318"/>
      <c r="K18" s="284"/>
      <c r="L18" s="191">
        <v>7685015.5</v>
      </c>
      <c r="M18" s="191">
        <v>7816911.7999999998</v>
      </c>
      <c r="N18" s="191">
        <v>7739698.2000000002</v>
      </c>
      <c r="O18" s="191">
        <v>8671606.8000000007</v>
      </c>
      <c r="P18" s="191">
        <f>P19+P20+P21+P22+P23+P24+P25+P26</f>
        <v>9686322.1999999993</v>
      </c>
      <c r="Q18" s="191">
        <f>Q19+Q20+Q21+Q22+Q23+Q24+Q25+Q26</f>
        <v>15338557.300000001</v>
      </c>
      <c r="R18" s="191">
        <f>R19+R20+R21+R22+R23+R24+R25+R26+R27+R28</f>
        <v>16498128.300000001</v>
      </c>
      <c r="S18" s="191">
        <f>S19+S20+S21+S22+S23+S24+S25+S26+S27+S28</f>
        <v>15188263.5</v>
      </c>
      <c r="T18" s="191">
        <f>T19+T20+T21+T22+T23+T24+T25+T26+T27+T28</f>
        <v>14789639</v>
      </c>
      <c r="U18" s="191">
        <f>U19+U20+U21+U22+U23+U24+U25+U26+U27+U28</f>
        <v>15373651.4</v>
      </c>
      <c r="V18" s="191">
        <f>V19+V20+V21+V22+V23+V24+V25+V26+V27+V28</f>
        <v>14282122.199999999</v>
      </c>
      <c r="W18" s="372">
        <f>L18+M18+N18+O18+P18+Q18+R18+S18+T18+U18+V18</f>
        <v>133069916.2</v>
      </c>
    </row>
    <row r="19" spans="1:23" ht="15" x14ac:dyDescent="0.25">
      <c r="A19" s="493"/>
      <c r="B19" s="524"/>
      <c r="C19" s="524"/>
      <c r="D19" s="524"/>
      <c r="E19" s="521"/>
      <c r="F19" s="59" t="s">
        <v>30</v>
      </c>
      <c r="G19" s="284">
        <v>843</v>
      </c>
      <c r="H19" s="284"/>
      <c r="I19" s="193"/>
      <c r="J19" s="193"/>
      <c r="K19" s="284"/>
      <c r="L19" s="191">
        <v>7627379.5999999996</v>
      </c>
      <c r="M19" s="191">
        <v>7724402.2999999998</v>
      </c>
      <c r="N19" s="191">
        <v>7715692.5</v>
      </c>
      <c r="O19" s="191">
        <v>8644475.8000000007</v>
      </c>
      <c r="P19" s="191">
        <f t="shared" ref="P19:V19" si="0">P31+P38+P70+P112</f>
        <v>9554814</v>
      </c>
      <c r="Q19" s="191">
        <f t="shared" si="0"/>
        <v>14875880</v>
      </c>
      <c r="R19" s="191">
        <f t="shared" si="0"/>
        <v>15853217.6</v>
      </c>
      <c r="S19" s="191">
        <f t="shared" si="0"/>
        <v>14210204.800000001</v>
      </c>
      <c r="T19" s="191">
        <f t="shared" si="0"/>
        <v>13782498.1</v>
      </c>
      <c r="U19" s="191">
        <f t="shared" si="0"/>
        <v>14355390.699999999</v>
      </c>
      <c r="V19" s="191">
        <f t="shared" si="0"/>
        <v>13336158</v>
      </c>
      <c r="W19" s="372">
        <f t="shared" ref="W19:W84" si="1">L19+M19+N19+O19+P19+Q19+R19+S19+T19+U19+V19</f>
        <v>127680113.40000001</v>
      </c>
    </row>
    <row r="20" spans="1:23" ht="25.5" x14ac:dyDescent="0.25">
      <c r="A20" s="493"/>
      <c r="B20" s="524"/>
      <c r="C20" s="524"/>
      <c r="D20" s="524"/>
      <c r="E20" s="521"/>
      <c r="F20" s="59" t="s">
        <v>31</v>
      </c>
      <c r="G20" s="284">
        <v>855</v>
      </c>
      <c r="H20" s="284"/>
      <c r="I20" s="193"/>
      <c r="J20" s="193"/>
      <c r="K20" s="284"/>
      <c r="L20" s="191">
        <v>32124.400000000001</v>
      </c>
      <c r="M20" s="191">
        <v>57414.400000000001</v>
      </c>
      <c r="N20" s="191">
        <v>24005.7</v>
      </c>
      <c r="O20" s="191">
        <v>27131</v>
      </c>
      <c r="P20" s="191">
        <f t="shared" ref="P20:V22" si="2">P39</f>
        <v>32168</v>
      </c>
      <c r="Q20" s="191">
        <f t="shared" si="2"/>
        <v>34362.800000000003</v>
      </c>
      <c r="R20" s="191">
        <f t="shared" si="2"/>
        <v>37285.199999999997</v>
      </c>
      <c r="S20" s="191">
        <f t="shared" si="2"/>
        <v>8541.1</v>
      </c>
      <c r="T20" s="191">
        <f t="shared" si="2"/>
        <v>8541.1</v>
      </c>
      <c r="U20" s="191">
        <f t="shared" si="2"/>
        <v>8585.7000000000007</v>
      </c>
      <c r="V20" s="191">
        <f t="shared" si="2"/>
        <v>7976.1</v>
      </c>
      <c r="W20" s="372">
        <f t="shared" si="1"/>
        <v>278135.5</v>
      </c>
    </row>
    <row r="21" spans="1:23" ht="56.25" customHeight="1" x14ac:dyDescent="0.25">
      <c r="A21" s="493"/>
      <c r="B21" s="524"/>
      <c r="C21" s="524"/>
      <c r="D21" s="524"/>
      <c r="E21" s="521"/>
      <c r="F21" s="59" t="s">
        <v>32</v>
      </c>
      <c r="G21" s="284">
        <v>833</v>
      </c>
      <c r="H21" s="284"/>
      <c r="I21" s="193"/>
      <c r="J21" s="193"/>
      <c r="K21" s="284"/>
      <c r="L21" s="191">
        <v>0</v>
      </c>
      <c r="M21" s="191">
        <v>0</v>
      </c>
      <c r="N21" s="191">
        <v>0</v>
      </c>
      <c r="O21" s="191">
        <v>0</v>
      </c>
      <c r="P21" s="191">
        <f t="shared" si="2"/>
        <v>92843.199999999997</v>
      </c>
      <c r="Q21" s="191">
        <f t="shared" si="2"/>
        <v>419327</v>
      </c>
      <c r="R21" s="191">
        <f t="shared" si="2"/>
        <v>98139.3</v>
      </c>
      <c r="S21" s="191">
        <f t="shared" si="2"/>
        <v>135579.5</v>
      </c>
      <c r="T21" s="191">
        <f t="shared" si="2"/>
        <v>141002.70000000001</v>
      </c>
      <c r="U21" s="191">
        <f t="shared" si="2"/>
        <v>146642.79999999999</v>
      </c>
      <c r="V21" s="191">
        <f t="shared" si="2"/>
        <v>136231.20000000001</v>
      </c>
      <c r="W21" s="372">
        <f t="shared" si="1"/>
        <v>1169765.7</v>
      </c>
    </row>
    <row r="22" spans="1:23" ht="38.25" x14ac:dyDescent="0.25">
      <c r="A22" s="493"/>
      <c r="B22" s="524"/>
      <c r="C22" s="524"/>
      <c r="D22" s="524"/>
      <c r="E22" s="521"/>
      <c r="F22" s="59" t="s">
        <v>33</v>
      </c>
      <c r="G22" s="10">
        <v>835</v>
      </c>
      <c r="H22" s="10"/>
      <c r="I22" s="58"/>
      <c r="J22" s="58"/>
      <c r="K22" s="10"/>
      <c r="L22" s="11">
        <v>7351.4</v>
      </c>
      <c r="M22" s="11">
        <v>1417.7</v>
      </c>
      <c r="N22" s="11">
        <v>0</v>
      </c>
      <c r="O22" s="11">
        <v>0</v>
      </c>
      <c r="P22" s="11">
        <f t="shared" si="2"/>
        <v>6497</v>
      </c>
      <c r="Q22" s="11">
        <f t="shared" si="2"/>
        <v>8987.5</v>
      </c>
      <c r="R22" s="11">
        <f t="shared" si="2"/>
        <v>1492.9</v>
      </c>
      <c r="S22" s="11">
        <f t="shared" si="2"/>
        <v>6250</v>
      </c>
      <c r="T22" s="11">
        <f t="shared" si="2"/>
        <v>0</v>
      </c>
      <c r="U22" s="11">
        <f t="shared" si="2"/>
        <v>0</v>
      </c>
      <c r="V22" s="11">
        <f t="shared" si="2"/>
        <v>0</v>
      </c>
      <c r="W22" s="372">
        <f t="shared" si="1"/>
        <v>31996.5</v>
      </c>
    </row>
    <row r="23" spans="1:23" ht="25.5" x14ac:dyDescent="0.25">
      <c r="A23" s="493"/>
      <c r="B23" s="524"/>
      <c r="C23" s="524"/>
      <c r="D23" s="524"/>
      <c r="E23" s="521"/>
      <c r="F23" s="59" t="s">
        <v>34</v>
      </c>
      <c r="G23" s="10">
        <v>874</v>
      </c>
      <c r="H23" s="13"/>
      <c r="I23" s="13"/>
      <c r="J23" s="13"/>
      <c r="K23" s="13"/>
      <c r="L23" s="11">
        <v>5000</v>
      </c>
      <c r="M23" s="11">
        <v>12619.8</v>
      </c>
      <c r="N23" s="11">
        <v>0</v>
      </c>
      <c r="O23" s="11">
        <v>0</v>
      </c>
      <c r="P23" s="11">
        <v>0</v>
      </c>
      <c r="Q23" s="11">
        <v>0</v>
      </c>
      <c r="R23" s="11">
        <f>R42</f>
        <v>196521.8</v>
      </c>
      <c r="S23" s="11">
        <f>S42</f>
        <v>252977.4</v>
      </c>
      <c r="T23" s="11">
        <f>T42</f>
        <v>317960.3</v>
      </c>
      <c r="U23" s="11">
        <f>U42</f>
        <v>319741.5</v>
      </c>
      <c r="V23" s="11">
        <f>V42</f>
        <v>297039.90000000002</v>
      </c>
      <c r="W23" s="372">
        <f t="shared" si="1"/>
        <v>1401860.7</v>
      </c>
    </row>
    <row r="24" spans="1:23" ht="43.5" customHeight="1" x14ac:dyDescent="0.25">
      <c r="A24" s="493"/>
      <c r="B24" s="524"/>
      <c r="C24" s="524"/>
      <c r="D24" s="524"/>
      <c r="E24" s="521"/>
      <c r="F24" s="14" t="s">
        <v>35</v>
      </c>
      <c r="G24" s="10">
        <v>847</v>
      </c>
      <c r="H24" s="13"/>
      <c r="I24" s="13"/>
      <c r="J24" s="13"/>
      <c r="K24" s="13"/>
      <c r="L24" s="11">
        <v>6622.2</v>
      </c>
      <c r="M24" s="11">
        <v>5737.7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372">
        <f t="shared" si="1"/>
        <v>12359.9</v>
      </c>
    </row>
    <row r="25" spans="1:23" ht="25.5" x14ac:dyDescent="0.25">
      <c r="A25" s="493"/>
      <c r="B25" s="524"/>
      <c r="C25" s="524"/>
      <c r="D25" s="524"/>
      <c r="E25" s="521"/>
      <c r="F25" s="15" t="s">
        <v>36</v>
      </c>
      <c r="G25" s="10">
        <v>857</v>
      </c>
      <c r="H25" s="13"/>
      <c r="I25" s="13"/>
      <c r="J25" s="13"/>
      <c r="K25" s="13"/>
      <c r="L25" s="11">
        <v>6537.9</v>
      </c>
      <c r="M25" s="11">
        <v>7640.2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372">
        <f t="shared" si="1"/>
        <v>14178.1</v>
      </c>
    </row>
    <row r="26" spans="1:23" ht="38.25" x14ac:dyDescent="0.25">
      <c r="A26" s="493"/>
      <c r="B26" s="524"/>
      <c r="C26" s="524"/>
      <c r="D26" s="524"/>
      <c r="E26" s="521"/>
      <c r="F26" s="212" t="s">
        <v>37</v>
      </c>
      <c r="G26" s="10">
        <v>845</v>
      </c>
      <c r="H26" s="13"/>
      <c r="I26" s="13"/>
      <c r="J26" s="13"/>
      <c r="K26" s="13"/>
      <c r="L26" s="11">
        <v>0</v>
      </c>
      <c r="M26" s="11">
        <v>7679.6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372">
        <f t="shared" si="1"/>
        <v>7679.6</v>
      </c>
    </row>
    <row r="27" spans="1:23" ht="38.25" x14ac:dyDescent="0.25">
      <c r="A27" s="493"/>
      <c r="B27" s="524"/>
      <c r="C27" s="524"/>
      <c r="D27" s="524"/>
      <c r="E27" s="521"/>
      <c r="F27" s="225" t="s">
        <v>462</v>
      </c>
      <c r="G27" s="187">
        <v>807</v>
      </c>
      <c r="H27" s="187"/>
      <c r="I27" s="193"/>
      <c r="J27" s="193"/>
      <c r="K27" s="187"/>
      <c r="L27" s="191"/>
      <c r="M27" s="191"/>
      <c r="N27" s="191"/>
      <c r="O27" s="191"/>
      <c r="P27" s="191"/>
      <c r="Q27" s="191"/>
      <c r="R27" s="191">
        <f>R43</f>
        <v>6841.2</v>
      </c>
      <c r="S27" s="191">
        <f>S43</f>
        <v>117106.9</v>
      </c>
      <c r="T27" s="191">
        <f>T43</f>
        <v>117106.9</v>
      </c>
      <c r="U27" s="191">
        <f>U43</f>
        <v>117106.9</v>
      </c>
      <c r="V27" s="191">
        <f>V43</f>
        <v>108792.3</v>
      </c>
      <c r="W27" s="372">
        <f t="shared" si="1"/>
        <v>466954.2</v>
      </c>
    </row>
    <row r="28" spans="1:23" ht="69" customHeight="1" x14ac:dyDescent="0.25">
      <c r="A28" s="493"/>
      <c r="B28" s="524"/>
      <c r="C28" s="524"/>
      <c r="D28" s="524"/>
      <c r="E28" s="521"/>
      <c r="F28" s="225" t="s">
        <v>463</v>
      </c>
      <c r="G28" s="187">
        <v>845</v>
      </c>
      <c r="H28" s="187"/>
      <c r="I28" s="188"/>
      <c r="J28" s="58"/>
      <c r="K28" s="189"/>
      <c r="L28" s="191"/>
      <c r="M28" s="191"/>
      <c r="N28" s="191"/>
      <c r="O28" s="197"/>
      <c r="P28" s="191"/>
      <c r="Q28" s="191"/>
      <c r="R28" s="282">
        <f>R44+R77+R113</f>
        <v>304630.3</v>
      </c>
      <c r="S28" s="218">
        <f>S113+S44</f>
        <v>457603.8</v>
      </c>
      <c r="T28" s="218">
        <f>T113+T44</f>
        <v>422529.9</v>
      </c>
      <c r="U28" s="218">
        <f>U113+U44</f>
        <v>426183.8</v>
      </c>
      <c r="V28" s="218">
        <f>V113+V44</f>
        <v>395924.7</v>
      </c>
      <c r="W28" s="372">
        <f t="shared" si="1"/>
        <v>2006872.5</v>
      </c>
    </row>
    <row r="29" spans="1:23" ht="54.75" customHeight="1" x14ac:dyDescent="0.25">
      <c r="A29" s="494"/>
      <c r="B29" s="525"/>
      <c r="C29" s="525"/>
      <c r="D29" s="525"/>
      <c r="E29" s="522"/>
      <c r="F29" s="225" t="s">
        <v>536</v>
      </c>
      <c r="G29" s="284">
        <v>803</v>
      </c>
      <c r="H29" s="284"/>
      <c r="I29" s="188"/>
      <c r="J29" s="193"/>
      <c r="K29" s="189"/>
      <c r="L29" s="191"/>
      <c r="M29" s="191"/>
      <c r="N29" s="191"/>
      <c r="O29" s="197"/>
      <c r="P29" s="191"/>
      <c r="Q29" s="191"/>
      <c r="R29" s="282"/>
      <c r="S29" s="218">
        <f>S87</f>
        <v>0</v>
      </c>
      <c r="T29" s="218">
        <f t="shared" ref="T29:V29" si="3">T87</f>
        <v>0</v>
      </c>
      <c r="U29" s="218">
        <f t="shared" si="3"/>
        <v>0</v>
      </c>
      <c r="V29" s="218">
        <f t="shared" si="3"/>
        <v>0</v>
      </c>
      <c r="W29" s="372">
        <f t="shared" si="1"/>
        <v>0</v>
      </c>
    </row>
    <row r="30" spans="1:23" ht="15" customHeight="1" x14ac:dyDescent="0.25">
      <c r="A30" s="485" t="s">
        <v>27</v>
      </c>
      <c r="B30" s="485" t="s">
        <v>38</v>
      </c>
      <c r="C30" s="485"/>
      <c r="D30" s="485"/>
      <c r="E30" s="518" t="s">
        <v>39</v>
      </c>
      <c r="F30" s="59" t="s">
        <v>29</v>
      </c>
      <c r="G30" s="10"/>
      <c r="H30" s="10"/>
      <c r="I30" s="58"/>
      <c r="J30" s="58"/>
      <c r="K30" s="10"/>
      <c r="L30" s="11">
        <v>3796137.6</v>
      </c>
      <c r="M30" s="11">
        <v>4030027.5</v>
      </c>
      <c r="N30" s="11">
        <v>3659543.8</v>
      </c>
      <c r="O30" s="11">
        <v>3853914.1</v>
      </c>
      <c r="P30" s="11">
        <f t="shared" ref="P30:V30" si="4">P31</f>
        <v>4057687.3</v>
      </c>
      <c r="Q30" s="11">
        <f t="shared" si="4"/>
        <v>4356041.7</v>
      </c>
      <c r="R30" s="11">
        <f t="shared" si="4"/>
        <v>4456844.9000000004</v>
      </c>
      <c r="S30" s="11">
        <f t="shared" si="4"/>
        <v>3653302.8</v>
      </c>
      <c r="T30" s="11">
        <f t="shared" si="4"/>
        <v>3437638.6</v>
      </c>
      <c r="U30" s="11">
        <f t="shared" si="4"/>
        <v>3450172.8</v>
      </c>
      <c r="V30" s="11">
        <f t="shared" si="4"/>
        <v>3205210.6</v>
      </c>
      <c r="W30" s="372">
        <f t="shared" si="1"/>
        <v>41956521.700000003</v>
      </c>
    </row>
    <row r="31" spans="1:23" ht="15" x14ac:dyDescent="0.25">
      <c r="A31" s="487"/>
      <c r="B31" s="487"/>
      <c r="C31" s="487"/>
      <c r="D31" s="487"/>
      <c r="E31" s="519"/>
      <c r="F31" s="59" t="s">
        <v>30</v>
      </c>
      <c r="G31" s="10">
        <v>843</v>
      </c>
      <c r="H31" s="10"/>
      <c r="I31" s="58"/>
      <c r="J31" s="58"/>
      <c r="K31" s="16"/>
      <c r="L31" s="11">
        <v>3796137.6</v>
      </c>
      <c r="M31" s="11">
        <v>4030027.5</v>
      </c>
      <c r="N31" s="11">
        <v>3659543.8</v>
      </c>
      <c r="O31" s="11">
        <v>3853914.1</v>
      </c>
      <c r="P31" s="11">
        <f t="shared" ref="P31:V31" si="5">P32+P33+P34+P35+P36</f>
        <v>4057687.3</v>
      </c>
      <c r="Q31" s="11">
        <f t="shared" si="5"/>
        <v>4356041.7</v>
      </c>
      <c r="R31" s="11">
        <f t="shared" si="5"/>
        <v>4456844.9000000004</v>
      </c>
      <c r="S31" s="11">
        <f t="shared" si="5"/>
        <v>3653302.8</v>
      </c>
      <c r="T31" s="11">
        <f t="shared" si="5"/>
        <v>3437638.6</v>
      </c>
      <c r="U31" s="11">
        <f t="shared" si="5"/>
        <v>3450172.8</v>
      </c>
      <c r="V31" s="11">
        <f t="shared" si="5"/>
        <v>3205210.6</v>
      </c>
      <c r="W31" s="372">
        <f t="shared" si="1"/>
        <v>41956521.700000003</v>
      </c>
    </row>
    <row r="32" spans="1:23" ht="57" customHeight="1" x14ac:dyDescent="0.25">
      <c r="A32" s="58" t="s">
        <v>27</v>
      </c>
      <c r="B32" s="58" t="s">
        <v>38</v>
      </c>
      <c r="C32" s="58" t="s">
        <v>40</v>
      </c>
      <c r="D32" s="58"/>
      <c r="E32" s="17" t="s">
        <v>41</v>
      </c>
      <c r="F32" s="59" t="s">
        <v>30</v>
      </c>
      <c r="G32" s="10">
        <v>843</v>
      </c>
      <c r="H32" s="16">
        <v>10</v>
      </c>
      <c r="I32" s="18" t="s">
        <v>42</v>
      </c>
      <c r="J32" s="18" t="s">
        <v>43</v>
      </c>
      <c r="K32" s="16" t="s">
        <v>44</v>
      </c>
      <c r="L32" s="11">
        <v>3382383.4</v>
      </c>
      <c r="M32" s="11">
        <v>3647715.5</v>
      </c>
      <c r="N32" s="11">
        <v>3647756.9</v>
      </c>
      <c r="O32" s="19">
        <v>3842576.5</v>
      </c>
      <c r="P32" s="11">
        <v>4049698</v>
      </c>
      <c r="Q32" s="11">
        <v>4351856.7</v>
      </c>
      <c r="R32" s="11">
        <v>4451463.5</v>
      </c>
      <c r="S32" s="11">
        <v>3644354.6</v>
      </c>
      <c r="T32" s="11">
        <v>3432535.2</v>
      </c>
      <c r="U32" s="11">
        <v>3445069.4</v>
      </c>
      <c r="V32" s="11">
        <f>U32*0.929</f>
        <v>3200469.5</v>
      </c>
      <c r="W32" s="372">
        <f t="shared" si="1"/>
        <v>41095879.200000003</v>
      </c>
    </row>
    <row r="33" spans="1:23" ht="38.25" x14ac:dyDescent="0.25">
      <c r="A33" s="58" t="s">
        <v>27</v>
      </c>
      <c r="B33" s="58" t="s">
        <v>38</v>
      </c>
      <c r="C33" s="58" t="s">
        <v>45</v>
      </c>
      <c r="D33" s="58"/>
      <c r="E33" s="154" t="s">
        <v>46</v>
      </c>
      <c r="F33" s="59" t="s">
        <v>30</v>
      </c>
      <c r="G33" s="157">
        <v>843</v>
      </c>
      <c r="H33" s="158">
        <v>10</v>
      </c>
      <c r="I33" s="20" t="s">
        <v>45</v>
      </c>
      <c r="J33" s="18" t="s">
        <v>47</v>
      </c>
      <c r="K33" s="10">
        <v>320</v>
      </c>
      <c r="L33" s="21">
        <v>13245</v>
      </c>
      <c r="M33" s="21">
        <v>5439.5</v>
      </c>
      <c r="N33" s="21">
        <v>8826.1</v>
      </c>
      <c r="O33" s="22">
        <v>8696.7000000000007</v>
      </c>
      <c r="P33" s="11">
        <v>5087.3</v>
      </c>
      <c r="Q33" s="11">
        <v>1148.9000000000001</v>
      </c>
      <c r="R33" s="282">
        <v>2305.6</v>
      </c>
      <c r="S33" s="11">
        <v>3948.2</v>
      </c>
      <c r="T33" s="11">
        <v>3853.4</v>
      </c>
      <c r="U33" s="11">
        <v>3853.4</v>
      </c>
      <c r="V33" s="11">
        <f t="shared" ref="V33:V36" si="6">U33*0.929</f>
        <v>3579.8</v>
      </c>
      <c r="W33" s="372">
        <f t="shared" si="1"/>
        <v>59983.9</v>
      </c>
    </row>
    <row r="34" spans="1:23" ht="55.5" customHeight="1" x14ac:dyDescent="0.25">
      <c r="A34" s="58" t="s">
        <v>27</v>
      </c>
      <c r="B34" s="58" t="s">
        <v>38</v>
      </c>
      <c r="C34" s="58" t="s">
        <v>48</v>
      </c>
      <c r="D34" s="58"/>
      <c r="E34" s="154" t="s">
        <v>49</v>
      </c>
      <c r="F34" s="59" t="s">
        <v>30</v>
      </c>
      <c r="G34" s="157">
        <v>843</v>
      </c>
      <c r="H34" s="158">
        <v>10</v>
      </c>
      <c r="I34" s="20" t="s">
        <v>45</v>
      </c>
      <c r="J34" s="18" t="s">
        <v>50</v>
      </c>
      <c r="K34" s="10">
        <v>320</v>
      </c>
      <c r="L34" s="21">
        <v>360861.8</v>
      </c>
      <c r="M34" s="21">
        <v>333680.5</v>
      </c>
      <c r="N34" s="21">
        <v>0</v>
      </c>
      <c r="O34" s="21">
        <v>0</v>
      </c>
      <c r="P34" s="11">
        <v>0</v>
      </c>
      <c r="Q34" s="11">
        <v>0</v>
      </c>
      <c r="R34" s="11">
        <v>0</v>
      </c>
      <c r="S34" s="11">
        <v>0</v>
      </c>
      <c r="T34" s="11">
        <f>S34*1.04</f>
        <v>0</v>
      </c>
      <c r="U34" s="11">
        <f>T34*0.992</f>
        <v>0</v>
      </c>
      <c r="V34" s="11">
        <f t="shared" si="6"/>
        <v>0</v>
      </c>
      <c r="W34" s="372">
        <f t="shared" si="1"/>
        <v>694542.3</v>
      </c>
    </row>
    <row r="35" spans="1:23" ht="55.5" customHeight="1" x14ac:dyDescent="0.25">
      <c r="A35" s="58" t="s">
        <v>27</v>
      </c>
      <c r="B35" s="58" t="s">
        <v>38</v>
      </c>
      <c r="C35" s="58" t="s">
        <v>51</v>
      </c>
      <c r="D35" s="58"/>
      <c r="E35" s="154" t="s">
        <v>52</v>
      </c>
      <c r="F35" s="59" t="s">
        <v>30</v>
      </c>
      <c r="G35" s="157">
        <v>843</v>
      </c>
      <c r="H35" s="158">
        <v>10</v>
      </c>
      <c r="I35" s="20" t="s">
        <v>45</v>
      </c>
      <c r="J35" s="18" t="s">
        <v>53</v>
      </c>
      <c r="K35" s="10">
        <v>320</v>
      </c>
      <c r="L35" s="21">
        <v>36893.5</v>
      </c>
      <c r="M35" s="21">
        <v>39904.1</v>
      </c>
      <c r="N35" s="21">
        <v>0</v>
      </c>
      <c r="O35" s="21">
        <v>0</v>
      </c>
      <c r="P35" s="11">
        <v>0</v>
      </c>
      <c r="Q35" s="11">
        <v>0</v>
      </c>
      <c r="R35" s="11">
        <v>0</v>
      </c>
      <c r="S35" s="11">
        <v>0</v>
      </c>
      <c r="T35" s="11">
        <f>S35*1.04</f>
        <v>0</v>
      </c>
      <c r="U35" s="11">
        <f>T35*0.992</f>
        <v>0</v>
      </c>
      <c r="V35" s="11">
        <f t="shared" si="6"/>
        <v>0</v>
      </c>
      <c r="W35" s="372">
        <f t="shared" si="1"/>
        <v>76797.600000000006</v>
      </c>
    </row>
    <row r="36" spans="1:23" ht="51" x14ac:dyDescent="0.25">
      <c r="A36" s="58" t="s">
        <v>27</v>
      </c>
      <c r="B36" s="58" t="s">
        <v>38</v>
      </c>
      <c r="C36" s="58" t="s">
        <v>54</v>
      </c>
      <c r="D36" s="58"/>
      <c r="E36" s="154" t="s">
        <v>55</v>
      </c>
      <c r="F36" s="59" t="s">
        <v>30</v>
      </c>
      <c r="G36" s="157">
        <v>843</v>
      </c>
      <c r="H36" s="158">
        <v>10</v>
      </c>
      <c r="I36" s="20" t="s">
        <v>54</v>
      </c>
      <c r="J36" s="18" t="s">
        <v>56</v>
      </c>
      <c r="K36" s="10">
        <v>630</v>
      </c>
      <c r="L36" s="23">
        <v>2753.9</v>
      </c>
      <c r="M36" s="21">
        <v>3287.9</v>
      </c>
      <c r="N36" s="23">
        <v>2960.8</v>
      </c>
      <c r="O36" s="22">
        <v>2640.9</v>
      </c>
      <c r="P36" s="11">
        <v>2902</v>
      </c>
      <c r="Q36" s="11">
        <v>3036.1</v>
      </c>
      <c r="R36" s="11">
        <v>3075.8</v>
      </c>
      <c r="S36" s="11">
        <v>5000</v>
      </c>
      <c r="T36" s="11">
        <v>1250</v>
      </c>
      <c r="U36" s="11">
        <v>1250</v>
      </c>
      <c r="V36" s="11">
        <f t="shared" si="6"/>
        <v>1161.3</v>
      </c>
      <c r="W36" s="372">
        <f t="shared" si="1"/>
        <v>29318.7</v>
      </c>
    </row>
    <row r="37" spans="1:23" ht="15" customHeight="1" x14ac:dyDescent="0.25">
      <c r="A37" s="161" t="s">
        <v>27</v>
      </c>
      <c r="B37" s="161" t="s">
        <v>57</v>
      </c>
      <c r="C37" s="161"/>
      <c r="D37" s="161"/>
      <c r="E37" s="499" t="s">
        <v>58</v>
      </c>
      <c r="F37" s="59" t="s">
        <v>29</v>
      </c>
      <c r="G37" s="10"/>
      <c r="H37" s="10"/>
      <c r="I37" s="58"/>
      <c r="J37" s="58"/>
      <c r="K37" s="10"/>
      <c r="L37" s="11">
        <v>1950521.9</v>
      </c>
      <c r="M37" s="11">
        <v>1660232.8</v>
      </c>
      <c r="N37" s="11">
        <v>1606069.3</v>
      </c>
      <c r="O37" s="11">
        <v>1908793</v>
      </c>
      <c r="P37" s="11">
        <f>P38+P39+P40+P41</f>
        <v>2638999.2000000002</v>
      </c>
      <c r="Q37" s="11">
        <f>Q38+Q39+Q40+Q41</f>
        <v>7601387.7999999998</v>
      </c>
      <c r="R37" s="11">
        <f>R38+R39+R40+R41+R42+R43+R44</f>
        <v>8447313.3000000007</v>
      </c>
      <c r="S37" s="11">
        <f>S38+S39+S40+S41+S42+S43+S44</f>
        <v>8751376.0999999996</v>
      </c>
      <c r="T37" s="11">
        <f>T38+T39+T40+T41+T42+T43+T44</f>
        <v>8550585.5999999996</v>
      </c>
      <c r="U37" s="11">
        <f>U38+U39+U40+U41+U42+U43+U44</f>
        <v>9009297.5999999996</v>
      </c>
      <c r="V37" s="11">
        <f>V38+V39+V40+V41+V42+V43+V44</f>
        <v>8369637.5</v>
      </c>
      <c r="W37" s="372">
        <f t="shared" si="1"/>
        <v>60494214.100000001</v>
      </c>
    </row>
    <row r="38" spans="1:23" ht="15" x14ac:dyDescent="0.25">
      <c r="A38" s="162"/>
      <c r="B38" s="162"/>
      <c r="C38" s="162"/>
      <c r="D38" s="162"/>
      <c r="E38" s="502"/>
      <c r="F38" s="59" t="s">
        <v>30</v>
      </c>
      <c r="G38" s="10">
        <v>843</v>
      </c>
      <c r="H38" s="10"/>
      <c r="I38" s="58"/>
      <c r="J38" s="58"/>
      <c r="K38" s="10"/>
      <c r="L38" s="11">
        <v>1923268.2</v>
      </c>
      <c r="M38" s="11">
        <v>1606826.1</v>
      </c>
      <c r="N38" s="11">
        <v>1582063.6</v>
      </c>
      <c r="O38" s="11">
        <v>1881662</v>
      </c>
      <c r="P38" s="11">
        <f>P46+P47+P48+P49+P51+P56+P63</f>
        <v>2507491</v>
      </c>
      <c r="Q38" s="11">
        <f t="shared" ref="Q38:V38" si="7">Q46+Q47+Q48+Q49+Q51+Q56+Q63+Q59</f>
        <v>7138710.5</v>
      </c>
      <c r="R38" s="11">
        <f t="shared" si="7"/>
        <v>8042880.4000000004</v>
      </c>
      <c r="S38" s="11">
        <f t="shared" si="7"/>
        <v>7863825.7999999998</v>
      </c>
      <c r="T38" s="11">
        <f t="shared" si="7"/>
        <v>7635588.7000000002</v>
      </c>
      <c r="U38" s="11">
        <f t="shared" si="7"/>
        <v>8086834.7999999998</v>
      </c>
      <c r="V38" s="11">
        <f t="shared" si="7"/>
        <v>7512669.5</v>
      </c>
      <c r="W38" s="372">
        <f t="shared" si="1"/>
        <v>55781820.600000001</v>
      </c>
    </row>
    <row r="39" spans="1:23" ht="25.5" x14ac:dyDescent="0.25">
      <c r="A39" s="107"/>
      <c r="B39" s="107"/>
      <c r="C39" s="107"/>
      <c r="D39" s="107"/>
      <c r="E39" s="502"/>
      <c r="F39" s="59" t="s">
        <v>31</v>
      </c>
      <c r="G39" s="10">
        <v>855</v>
      </c>
      <c r="H39" s="10"/>
      <c r="I39" s="58"/>
      <c r="J39" s="58"/>
      <c r="K39" s="10"/>
      <c r="L39" s="11">
        <v>26527</v>
      </c>
      <c r="M39" s="11">
        <v>53406.7</v>
      </c>
      <c r="N39" s="11">
        <v>24005.7</v>
      </c>
      <c r="O39" s="11">
        <v>27131</v>
      </c>
      <c r="P39" s="11">
        <f t="shared" ref="P39:U39" si="8">P52+P68</f>
        <v>32168</v>
      </c>
      <c r="Q39" s="11">
        <f t="shared" si="8"/>
        <v>34362.800000000003</v>
      </c>
      <c r="R39" s="11">
        <f t="shared" si="8"/>
        <v>37285.199999999997</v>
      </c>
      <c r="S39" s="11">
        <f>S52+S68</f>
        <v>8541.1</v>
      </c>
      <c r="T39" s="11">
        <f t="shared" si="8"/>
        <v>8541.1</v>
      </c>
      <c r="U39" s="11">
        <f t="shared" si="8"/>
        <v>8585.7000000000007</v>
      </c>
      <c r="V39" s="11">
        <f>V52+V68</f>
        <v>7976.1</v>
      </c>
      <c r="W39" s="372">
        <f t="shared" si="1"/>
        <v>268530.40000000002</v>
      </c>
    </row>
    <row r="40" spans="1:23" ht="57.75" customHeight="1" x14ac:dyDescent="0.25">
      <c r="A40" s="107"/>
      <c r="B40" s="107"/>
      <c r="C40" s="107"/>
      <c r="D40" s="107"/>
      <c r="E40" s="502"/>
      <c r="F40" s="59" t="s">
        <v>32</v>
      </c>
      <c r="G40" s="10">
        <v>833</v>
      </c>
      <c r="H40" s="10"/>
      <c r="I40" s="58"/>
      <c r="J40" s="58"/>
      <c r="K40" s="10"/>
      <c r="L40" s="11"/>
      <c r="M40" s="11"/>
      <c r="N40" s="11"/>
      <c r="O40" s="11"/>
      <c r="P40" s="11">
        <f>P64</f>
        <v>92843.199999999997</v>
      </c>
      <c r="Q40" s="11">
        <f t="shared" ref="Q40:V40" si="9">Q64+Q60</f>
        <v>419327</v>
      </c>
      <c r="R40" s="11">
        <f t="shared" si="9"/>
        <v>98139.3</v>
      </c>
      <c r="S40" s="11">
        <f t="shared" si="9"/>
        <v>135579.5</v>
      </c>
      <c r="T40" s="11">
        <f t="shared" si="9"/>
        <v>141002.70000000001</v>
      </c>
      <c r="U40" s="11">
        <f t="shared" si="9"/>
        <v>146642.79999999999</v>
      </c>
      <c r="V40" s="11">
        <f t="shared" si="9"/>
        <v>136231.20000000001</v>
      </c>
      <c r="W40" s="372">
        <f t="shared" si="1"/>
        <v>1169765.7</v>
      </c>
    </row>
    <row r="41" spans="1:23" ht="38.25" x14ac:dyDescent="0.25">
      <c r="A41" s="107"/>
      <c r="B41" s="107"/>
      <c r="C41" s="107"/>
      <c r="D41" s="107"/>
      <c r="E41" s="502"/>
      <c r="F41" s="59" t="s">
        <v>33</v>
      </c>
      <c r="G41" s="10">
        <v>835</v>
      </c>
      <c r="H41" s="10"/>
      <c r="I41" s="58"/>
      <c r="J41" s="58"/>
      <c r="K41" s="10"/>
      <c r="L41" s="11">
        <v>726.7</v>
      </c>
      <c r="M41" s="11">
        <v>0</v>
      </c>
      <c r="N41" s="11">
        <v>0</v>
      </c>
      <c r="O41" s="11">
        <v>0</v>
      </c>
      <c r="P41" s="11">
        <f>P65</f>
        <v>6497</v>
      </c>
      <c r="Q41" s="11">
        <f t="shared" ref="Q41:V41" si="10">Q65</f>
        <v>8987.5</v>
      </c>
      <c r="R41" s="11">
        <f t="shared" si="10"/>
        <v>1492.9</v>
      </c>
      <c r="S41" s="11">
        <f t="shared" si="10"/>
        <v>6250</v>
      </c>
      <c r="T41" s="11">
        <f t="shared" si="10"/>
        <v>0</v>
      </c>
      <c r="U41" s="11">
        <f t="shared" si="10"/>
        <v>0</v>
      </c>
      <c r="V41" s="11">
        <f t="shared" si="10"/>
        <v>0</v>
      </c>
      <c r="W41" s="372">
        <f t="shared" si="1"/>
        <v>23954.1</v>
      </c>
    </row>
    <row r="42" spans="1:23" ht="25.5" x14ac:dyDescent="0.25">
      <c r="A42" s="107"/>
      <c r="B42" s="107"/>
      <c r="C42" s="107"/>
      <c r="D42" s="107"/>
      <c r="E42" s="502"/>
      <c r="F42" s="171" t="s">
        <v>340</v>
      </c>
      <c r="G42" s="104">
        <v>874</v>
      </c>
      <c r="H42" s="104"/>
      <c r="I42" s="105"/>
      <c r="J42" s="105"/>
      <c r="K42" s="104"/>
      <c r="L42" s="106"/>
      <c r="M42" s="106"/>
      <c r="N42" s="106"/>
      <c r="O42" s="106"/>
      <c r="P42" s="106"/>
      <c r="Q42" s="106"/>
      <c r="R42" s="106">
        <f t="shared" ref="R42:V43" si="11">R66</f>
        <v>196521.8</v>
      </c>
      <c r="S42" s="106">
        <f t="shared" si="11"/>
        <v>252977.4</v>
      </c>
      <c r="T42" s="106">
        <f t="shared" si="11"/>
        <v>317960.3</v>
      </c>
      <c r="U42" s="106">
        <f t="shared" si="11"/>
        <v>319741.5</v>
      </c>
      <c r="V42" s="106">
        <f t="shared" si="11"/>
        <v>297039.90000000002</v>
      </c>
      <c r="W42" s="372">
        <f t="shared" si="1"/>
        <v>1384240.9</v>
      </c>
    </row>
    <row r="43" spans="1:23" ht="38.25" x14ac:dyDescent="0.25">
      <c r="A43" s="107"/>
      <c r="B43" s="107"/>
      <c r="C43" s="107"/>
      <c r="D43" s="107"/>
      <c r="E43" s="502"/>
      <c r="F43" s="225" t="s">
        <v>462</v>
      </c>
      <c r="G43" s="187">
        <v>807</v>
      </c>
      <c r="H43" s="187"/>
      <c r="I43" s="193"/>
      <c r="J43" s="193"/>
      <c r="K43" s="284"/>
      <c r="L43" s="191"/>
      <c r="M43" s="191"/>
      <c r="N43" s="191"/>
      <c r="O43" s="191"/>
      <c r="P43" s="191"/>
      <c r="Q43" s="191"/>
      <c r="R43" s="191">
        <f t="shared" si="11"/>
        <v>6841.2</v>
      </c>
      <c r="S43" s="191">
        <f t="shared" si="11"/>
        <v>117106.9</v>
      </c>
      <c r="T43" s="191">
        <f t="shared" si="11"/>
        <v>117106.9</v>
      </c>
      <c r="U43" s="191">
        <f t="shared" si="11"/>
        <v>117106.9</v>
      </c>
      <c r="V43" s="191">
        <f t="shared" si="11"/>
        <v>108792.3</v>
      </c>
      <c r="W43" s="372">
        <f t="shared" si="1"/>
        <v>466954.2</v>
      </c>
    </row>
    <row r="44" spans="1:23" ht="69" customHeight="1" x14ac:dyDescent="0.25">
      <c r="A44" s="107"/>
      <c r="B44" s="107"/>
      <c r="C44" s="107"/>
      <c r="D44" s="107"/>
      <c r="E44" s="502"/>
      <c r="F44" s="225" t="s">
        <v>463</v>
      </c>
      <c r="G44" s="187">
        <v>845</v>
      </c>
      <c r="H44" s="187"/>
      <c r="I44" s="188"/>
      <c r="J44" s="58"/>
      <c r="K44" s="219"/>
      <c r="L44" s="189"/>
      <c r="M44" s="191"/>
      <c r="N44" s="191"/>
      <c r="O44" s="197"/>
      <c r="P44" s="191"/>
      <c r="Q44" s="191"/>
      <c r="R44" s="282">
        <f>R61</f>
        <v>64152.5</v>
      </c>
      <c r="S44" s="218">
        <f>S61+S57</f>
        <v>367095.4</v>
      </c>
      <c r="T44" s="218">
        <f>T61+T57</f>
        <v>330385.90000000002</v>
      </c>
      <c r="U44" s="218">
        <f>U61+U57</f>
        <v>330385.90000000002</v>
      </c>
      <c r="V44" s="218">
        <f>V61+V57</f>
        <v>306928.5</v>
      </c>
      <c r="W44" s="372">
        <f t="shared" si="1"/>
        <v>1398948.2</v>
      </c>
    </row>
    <row r="45" spans="1:23" ht="57.75" customHeight="1" x14ac:dyDescent="0.25">
      <c r="A45" s="108"/>
      <c r="B45" s="108"/>
      <c r="C45" s="108"/>
      <c r="D45" s="108"/>
      <c r="E45" s="503"/>
      <c r="F45" s="386" t="s">
        <v>536</v>
      </c>
      <c r="G45" s="284">
        <v>803</v>
      </c>
      <c r="H45" s="284"/>
      <c r="I45" s="188"/>
      <c r="J45" s="193"/>
      <c r="K45" s="219"/>
      <c r="L45" s="189"/>
      <c r="M45" s="191"/>
      <c r="N45" s="191"/>
      <c r="O45" s="197"/>
      <c r="P45" s="191"/>
      <c r="Q45" s="191"/>
      <c r="R45" s="282"/>
      <c r="S45" s="218"/>
      <c r="T45" s="218"/>
      <c r="U45" s="218"/>
      <c r="V45" s="218"/>
      <c r="W45" s="372"/>
    </row>
    <row r="46" spans="1:23" ht="38.25" x14ac:dyDescent="0.25">
      <c r="A46" s="58" t="s">
        <v>27</v>
      </c>
      <c r="B46" s="58" t="s">
        <v>57</v>
      </c>
      <c r="C46" s="58" t="s">
        <v>40</v>
      </c>
      <c r="D46" s="10"/>
      <c r="E46" s="59" t="s">
        <v>59</v>
      </c>
      <c r="F46" s="59" t="s">
        <v>30</v>
      </c>
      <c r="G46" s="10">
        <v>843</v>
      </c>
      <c r="H46" s="10">
        <v>10</v>
      </c>
      <c r="I46" s="58" t="s">
        <v>45</v>
      </c>
      <c r="J46" s="58" t="s">
        <v>60</v>
      </c>
      <c r="K46" s="16" t="s">
        <v>61</v>
      </c>
      <c r="L46" s="21">
        <v>1149209.5</v>
      </c>
      <c r="M46" s="21">
        <v>1300674</v>
      </c>
      <c r="N46" s="21">
        <v>1266533.7</v>
      </c>
      <c r="O46" s="19">
        <v>1491616.8</v>
      </c>
      <c r="P46" s="11">
        <v>804054</v>
      </c>
      <c r="Q46" s="21">
        <v>3743599.6</v>
      </c>
      <c r="R46" s="11">
        <v>4906605.3</v>
      </c>
      <c r="S46" s="11">
        <v>5052817.0999999996</v>
      </c>
      <c r="T46" s="11">
        <v>4628357.5999999996</v>
      </c>
      <c r="U46" s="106">
        <v>4897684.9000000004</v>
      </c>
      <c r="V46" s="11">
        <f>U46*0.929</f>
        <v>4549949.3</v>
      </c>
      <c r="W46" s="372">
        <f t="shared" si="1"/>
        <v>33791101.799999997</v>
      </c>
    </row>
    <row r="47" spans="1:23" ht="29.25" customHeight="1" x14ac:dyDescent="0.25">
      <c r="A47" s="58" t="s">
        <v>27</v>
      </c>
      <c r="B47" s="58" t="s">
        <v>57</v>
      </c>
      <c r="C47" s="58" t="s">
        <v>62</v>
      </c>
      <c r="D47" s="58"/>
      <c r="E47" s="59" t="s">
        <v>63</v>
      </c>
      <c r="F47" s="59" t="s">
        <v>30</v>
      </c>
      <c r="G47" s="10">
        <v>843</v>
      </c>
      <c r="H47" s="58" t="s">
        <v>64</v>
      </c>
      <c r="I47" s="58" t="s">
        <v>45</v>
      </c>
      <c r="J47" s="18" t="s">
        <v>65</v>
      </c>
      <c r="K47" s="18" t="s">
        <v>66</v>
      </c>
      <c r="L47" s="21">
        <v>1500</v>
      </c>
      <c r="M47" s="21">
        <v>960</v>
      </c>
      <c r="N47" s="21">
        <v>1140</v>
      </c>
      <c r="O47" s="19">
        <v>880</v>
      </c>
      <c r="P47" s="11">
        <v>820</v>
      </c>
      <c r="Q47" s="21">
        <v>720</v>
      </c>
      <c r="R47" s="11">
        <v>660</v>
      </c>
      <c r="S47" s="11">
        <v>583.1</v>
      </c>
      <c r="T47" s="11">
        <v>525</v>
      </c>
      <c r="U47" s="106">
        <v>525</v>
      </c>
      <c r="V47" s="11">
        <f t="shared" ref="V47:V49" si="12">U47*0.929</f>
        <v>487.7</v>
      </c>
      <c r="W47" s="372">
        <f t="shared" si="1"/>
        <v>8800.7999999999993</v>
      </c>
    </row>
    <row r="48" spans="1:23" ht="42.75" customHeight="1" x14ac:dyDescent="0.25">
      <c r="A48" s="58" t="s">
        <v>27</v>
      </c>
      <c r="B48" s="58" t="s">
        <v>57</v>
      </c>
      <c r="C48" s="58" t="s">
        <v>45</v>
      </c>
      <c r="D48" s="20"/>
      <c r="E48" s="59" t="s">
        <v>67</v>
      </c>
      <c r="F48" s="59" t="s">
        <v>30</v>
      </c>
      <c r="G48" s="10">
        <v>843</v>
      </c>
      <c r="H48" s="58" t="s">
        <v>80</v>
      </c>
      <c r="I48" s="58" t="s">
        <v>80</v>
      </c>
      <c r="J48" s="18" t="s">
        <v>68</v>
      </c>
      <c r="K48" s="58" t="s">
        <v>69</v>
      </c>
      <c r="L48" s="21">
        <v>7849.5</v>
      </c>
      <c r="M48" s="21">
        <v>9168.2999999999993</v>
      </c>
      <c r="N48" s="21">
        <v>15929.4</v>
      </c>
      <c r="O48" s="19">
        <v>27640.6</v>
      </c>
      <c r="P48" s="11">
        <v>28410.2</v>
      </c>
      <c r="Q48" s="166">
        <v>32445.8</v>
      </c>
      <c r="R48" s="282">
        <v>31531.3</v>
      </c>
      <c r="S48" s="21">
        <v>17969.7</v>
      </c>
      <c r="T48" s="11">
        <v>17969.7</v>
      </c>
      <c r="U48" s="106">
        <v>17969.7</v>
      </c>
      <c r="V48" s="11">
        <f t="shared" si="12"/>
        <v>16693.900000000001</v>
      </c>
      <c r="W48" s="372">
        <f t="shared" si="1"/>
        <v>223578.1</v>
      </c>
    </row>
    <row r="49" spans="1:24" ht="27.75" customHeight="1" x14ac:dyDescent="0.25">
      <c r="A49" s="58" t="s">
        <v>27</v>
      </c>
      <c r="B49" s="58" t="s">
        <v>57</v>
      </c>
      <c r="C49" s="58" t="s">
        <v>48</v>
      </c>
      <c r="D49" s="10"/>
      <c r="E49" s="59" t="s">
        <v>70</v>
      </c>
      <c r="F49" s="59" t="s">
        <v>30</v>
      </c>
      <c r="G49" s="10">
        <v>843</v>
      </c>
      <c r="H49" s="10">
        <v>10</v>
      </c>
      <c r="I49" s="58" t="s">
        <v>48</v>
      </c>
      <c r="J49" s="58" t="s">
        <v>71</v>
      </c>
      <c r="K49" s="10">
        <v>240</v>
      </c>
      <c r="L49" s="21">
        <v>0</v>
      </c>
      <c r="M49" s="21">
        <v>0</v>
      </c>
      <c r="N49" s="21"/>
      <c r="O49" s="21"/>
      <c r="P49" s="11">
        <v>0</v>
      </c>
      <c r="Q49" s="21"/>
      <c r="R49" s="21"/>
      <c r="S49" s="21">
        <v>137.6</v>
      </c>
      <c r="T49" s="11">
        <v>137.6</v>
      </c>
      <c r="U49" s="106">
        <v>137.6</v>
      </c>
      <c r="V49" s="11">
        <f t="shared" si="12"/>
        <v>127.8</v>
      </c>
      <c r="W49" s="372">
        <f t="shared" si="1"/>
        <v>540.6</v>
      </c>
    </row>
    <row r="50" spans="1:24" ht="15" customHeight="1" x14ac:dyDescent="0.25">
      <c r="A50" s="492" t="s">
        <v>27</v>
      </c>
      <c r="B50" s="492" t="s">
        <v>57</v>
      </c>
      <c r="C50" s="492" t="s">
        <v>54</v>
      </c>
      <c r="D50" s="492"/>
      <c r="E50" s="499" t="s">
        <v>72</v>
      </c>
      <c r="F50" s="59" t="s">
        <v>29</v>
      </c>
      <c r="G50" s="10"/>
      <c r="H50" s="16"/>
      <c r="I50" s="58"/>
      <c r="J50" s="18"/>
      <c r="K50" s="16"/>
      <c r="L50" s="21">
        <v>307832.90000000002</v>
      </c>
      <c r="M50" s="21">
        <v>348774.9</v>
      </c>
      <c r="N50" s="21">
        <v>321750.90000000002</v>
      </c>
      <c r="O50" s="21">
        <v>387745.6</v>
      </c>
      <c r="P50" s="21">
        <f t="shared" ref="P50:V50" si="13">P51+P52</f>
        <v>33113.800000000003</v>
      </c>
      <c r="Q50" s="21">
        <f t="shared" si="13"/>
        <v>36139.9</v>
      </c>
      <c r="R50" s="21">
        <f t="shared" si="13"/>
        <v>38850.1</v>
      </c>
      <c r="S50" s="21">
        <f t="shared" si="13"/>
        <v>9042.1</v>
      </c>
      <c r="T50" s="21">
        <f t="shared" si="13"/>
        <v>9042.1</v>
      </c>
      <c r="U50" s="21">
        <f t="shared" si="13"/>
        <v>9042.1</v>
      </c>
      <c r="V50" s="21">
        <f t="shared" si="13"/>
        <v>8400.1</v>
      </c>
      <c r="W50" s="372">
        <f t="shared" si="1"/>
        <v>1509734.5</v>
      </c>
    </row>
    <row r="51" spans="1:24" ht="51" x14ac:dyDescent="0.25">
      <c r="A51" s="493"/>
      <c r="B51" s="493"/>
      <c r="C51" s="493"/>
      <c r="D51" s="493"/>
      <c r="E51" s="502"/>
      <c r="F51" s="59" t="s">
        <v>30</v>
      </c>
      <c r="G51" s="10">
        <v>843</v>
      </c>
      <c r="H51" s="18" t="s">
        <v>64</v>
      </c>
      <c r="I51" s="58" t="s">
        <v>45</v>
      </c>
      <c r="J51" s="18" t="s">
        <v>73</v>
      </c>
      <c r="K51" s="16" t="s">
        <v>74</v>
      </c>
      <c r="L51" s="21">
        <v>280579.20000000001</v>
      </c>
      <c r="M51" s="23">
        <v>295368.2</v>
      </c>
      <c r="N51" s="23">
        <v>297745.2</v>
      </c>
      <c r="O51" s="19">
        <v>360614.6</v>
      </c>
      <c r="P51" s="11">
        <v>2817.9</v>
      </c>
      <c r="Q51" s="21">
        <v>2032.4</v>
      </c>
      <c r="R51" s="282">
        <v>1863.7</v>
      </c>
      <c r="S51" s="11">
        <v>902.6</v>
      </c>
      <c r="T51" s="11">
        <v>902.6</v>
      </c>
      <c r="U51" s="11">
        <v>902.6</v>
      </c>
      <c r="V51" s="11">
        <f>U51*0.929</f>
        <v>838.5</v>
      </c>
      <c r="W51" s="372">
        <f t="shared" si="1"/>
        <v>1244567.5</v>
      </c>
    </row>
    <row r="52" spans="1:24" ht="25.5" x14ac:dyDescent="0.25">
      <c r="A52" s="493"/>
      <c r="B52" s="493"/>
      <c r="C52" s="493"/>
      <c r="D52" s="493"/>
      <c r="E52" s="502"/>
      <c r="F52" s="59" t="s">
        <v>31</v>
      </c>
      <c r="G52" s="10">
        <v>855</v>
      </c>
      <c r="H52" s="18" t="s">
        <v>75</v>
      </c>
      <c r="I52" s="58" t="s">
        <v>75</v>
      </c>
      <c r="J52" s="18" t="s">
        <v>76</v>
      </c>
      <c r="K52" s="16" t="s">
        <v>77</v>
      </c>
      <c r="L52" s="21">
        <v>26527</v>
      </c>
      <c r="M52" s="23">
        <v>53406.7</v>
      </c>
      <c r="N52" s="11">
        <v>24005.7</v>
      </c>
      <c r="O52" s="23">
        <v>27131</v>
      </c>
      <c r="P52" s="11">
        <v>30295.9</v>
      </c>
      <c r="Q52" s="21">
        <v>34107.5</v>
      </c>
      <c r="R52" s="282">
        <v>36986.400000000001</v>
      </c>
      <c r="S52" s="11">
        <v>8139.5</v>
      </c>
      <c r="T52" s="11">
        <v>8139.5</v>
      </c>
      <c r="U52" s="11">
        <v>8139.5</v>
      </c>
      <c r="V52" s="11">
        <f t="shared" ref="V52:V53" si="14">U52*0.929</f>
        <v>7561.6</v>
      </c>
      <c r="W52" s="372">
        <f t="shared" si="1"/>
        <v>264440.3</v>
      </c>
    </row>
    <row r="53" spans="1:24" ht="38.25" x14ac:dyDescent="0.25">
      <c r="A53" s="493"/>
      <c r="B53" s="493"/>
      <c r="C53" s="493"/>
      <c r="D53" s="493"/>
      <c r="E53" s="502"/>
      <c r="F53" s="59" t="s">
        <v>33</v>
      </c>
      <c r="G53" s="10">
        <v>835</v>
      </c>
      <c r="H53" s="18" t="s">
        <v>78</v>
      </c>
      <c r="I53" s="58" t="s">
        <v>48</v>
      </c>
      <c r="J53" s="18" t="s">
        <v>79</v>
      </c>
      <c r="K53" s="16">
        <v>320</v>
      </c>
      <c r="L53" s="21">
        <v>726.7</v>
      </c>
      <c r="M53" s="23">
        <v>0</v>
      </c>
      <c r="N53" s="11">
        <v>0</v>
      </c>
      <c r="O53" s="23">
        <v>0</v>
      </c>
      <c r="P53" s="11">
        <v>0</v>
      </c>
      <c r="Q53" s="21">
        <v>0</v>
      </c>
      <c r="R53" s="11">
        <v>0</v>
      </c>
      <c r="S53" s="11">
        <v>0</v>
      </c>
      <c r="T53" s="11">
        <f>S53*1.04</f>
        <v>0</v>
      </c>
      <c r="U53" s="11">
        <f>T53*0.992</f>
        <v>0</v>
      </c>
      <c r="V53" s="11">
        <f t="shared" si="14"/>
        <v>0</v>
      </c>
      <c r="W53" s="372">
        <f t="shared" si="1"/>
        <v>726.7</v>
      </c>
    </row>
    <row r="54" spans="1:24" ht="51" x14ac:dyDescent="0.25">
      <c r="A54" s="494"/>
      <c r="B54" s="494"/>
      <c r="C54" s="494"/>
      <c r="D54" s="494"/>
      <c r="E54" s="503"/>
      <c r="F54" s="386" t="s">
        <v>536</v>
      </c>
      <c r="G54" s="284">
        <v>803</v>
      </c>
      <c r="H54" s="188"/>
      <c r="I54" s="193"/>
      <c r="J54" s="188"/>
      <c r="K54" s="189"/>
      <c r="L54" s="224"/>
      <c r="M54" s="190"/>
      <c r="N54" s="191"/>
      <c r="O54" s="190"/>
      <c r="P54" s="191"/>
      <c r="Q54" s="224"/>
      <c r="R54" s="191"/>
      <c r="S54" s="191"/>
      <c r="T54" s="191"/>
      <c r="U54" s="191"/>
      <c r="V54" s="191"/>
      <c r="W54" s="372"/>
    </row>
    <row r="55" spans="1:24" s="25" customFormat="1" ht="15" x14ac:dyDescent="0.25">
      <c r="A55" s="204" t="s">
        <v>27</v>
      </c>
      <c r="B55" s="204" t="s">
        <v>57</v>
      </c>
      <c r="C55" s="204" t="s">
        <v>80</v>
      </c>
      <c r="D55" s="207"/>
      <c r="E55" s="499" t="s">
        <v>81</v>
      </c>
      <c r="F55" s="59" t="s">
        <v>84</v>
      </c>
      <c r="G55" s="24"/>
      <c r="H55" s="24"/>
      <c r="I55" s="24"/>
      <c r="J55" s="24"/>
      <c r="K55" s="24"/>
      <c r="L55" s="11">
        <f t="shared" ref="L55:V55" si="15">L56+L57</f>
        <v>0</v>
      </c>
      <c r="M55" s="11">
        <f t="shared" si="15"/>
        <v>655.6</v>
      </c>
      <c r="N55" s="11">
        <f t="shared" si="15"/>
        <v>715.3</v>
      </c>
      <c r="O55" s="11">
        <f t="shared" si="15"/>
        <v>910</v>
      </c>
      <c r="P55" s="11">
        <f t="shared" si="15"/>
        <v>684.1</v>
      </c>
      <c r="Q55" s="11">
        <f t="shared" si="15"/>
        <v>620.6</v>
      </c>
      <c r="R55" s="11">
        <f t="shared" si="15"/>
        <v>114.5</v>
      </c>
      <c r="S55" s="11">
        <f t="shared" si="15"/>
        <v>0</v>
      </c>
      <c r="T55" s="11">
        <f t="shared" si="15"/>
        <v>0</v>
      </c>
      <c r="U55" s="11">
        <f t="shared" si="15"/>
        <v>0</v>
      </c>
      <c r="V55" s="11">
        <f t="shared" si="15"/>
        <v>0</v>
      </c>
      <c r="W55" s="372">
        <f t="shared" si="1"/>
        <v>3700.1</v>
      </c>
      <c r="X55" s="374"/>
    </row>
    <row r="56" spans="1:24" ht="15" x14ac:dyDescent="0.25">
      <c r="A56" s="205"/>
      <c r="B56" s="205"/>
      <c r="C56" s="205"/>
      <c r="D56" s="208"/>
      <c r="E56" s="502"/>
      <c r="F56" s="59" t="s">
        <v>30</v>
      </c>
      <c r="G56" s="10">
        <v>843</v>
      </c>
      <c r="H56" s="18" t="s">
        <v>64</v>
      </c>
      <c r="I56" s="58" t="s">
        <v>62</v>
      </c>
      <c r="J56" s="18" t="s">
        <v>82</v>
      </c>
      <c r="K56" s="16">
        <v>320</v>
      </c>
      <c r="L56" s="23">
        <v>0</v>
      </c>
      <c r="M56" s="23">
        <v>655.6</v>
      </c>
      <c r="N56" s="23">
        <v>715.3</v>
      </c>
      <c r="O56" s="19">
        <v>910</v>
      </c>
      <c r="P56" s="11">
        <v>684.1</v>
      </c>
      <c r="Q56" s="21">
        <v>620.6</v>
      </c>
      <c r="R56" s="21">
        <v>114.5</v>
      </c>
      <c r="S56" s="219"/>
      <c r="T56" s="219"/>
      <c r="U56" s="219"/>
      <c r="V56" s="11">
        <v>0</v>
      </c>
      <c r="W56" s="372">
        <f t="shared" si="1"/>
        <v>3700.1</v>
      </c>
    </row>
    <row r="57" spans="1:24" ht="63.75" x14ac:dyDescent="0.25">
      <c r="A57" s="206"/>
      <c r="B57" s="206"/>
      <c r="C57" s="206"/>
      <c r="D57" s="209"/>
      <c r="E57" s="503"/>
      <c r="F57" s="225" t="s">
        <v>463</v>
      </c>
      <c r="G57" s="187">
        <v>845</v>
      </c>
      <c r="H57" s="187">
        <v>10</v>
      </c>
      <c r="I57" s="188" t="s">
        <v>45</v>
      </c>
      <c r="J57" s="18" t="s">
        <v>82</v>
      </c>
      <c r="L57" s="189"/>
      <c r="M57" s="191"/>
      <c r="N57" s="191"/>
      <c r="O57" s="197"/>
      <c r="P57" s="191"/>
      <c r="Q57" s="191"/>
      <c r="R57" s="282"/>
      <c r="S57" s="21"/>
      <c r="T57" s="11"/>
      <c r="U57" s="11"/>
      <c r="V57" s="11"/>
      <c r="W57" s="372">
        <f t="shared" si="1"/>
        <v>0</v>
      </c>
    </row>
    <row r="58" spans="1:24" s="25" customFormat="1" ht="12.75" x14ac:dyDescent="0.25">
      <c r="A58" s="492" t="s">
        <v>27</v>
      </c>
      <c r="B58" s="492" t="s">
        <v>57</v>
      </c>
      <c r="C58" s="492" t="s">
        <v>75</v>
      </c>
      <c r="D58" s="508"/>
      <c r="E58" s="507" t="s">
        <v>83</v>
      </c>
      <c r="F58" s="59" t="s">
        <v>84</v>
      </c>
      <c r="G58" s="24"/>
      <c r="H58" s="24"/>
      <c r="I58" s="24"/>
      <c r="J58" s="24"/>
      <c r="K58" s="24"/>
      <c r="L58" s="11">
        <f t="shared" ref="L58:Q58" si="16">L59+L60</f>
        <v>0</v>
      </c>
      <c r="M58" s="11">
        <f t="shared" si="16"/>
        <v>0</v>
      </c>
      <c r="N58" s="11">
        <f t="shared" si="16"/>
        <v>0</v>
      </c>
      <c r="O58" s="11">
        <f t="shared" si="16"/>
        <v>0</v>
      </c>
      <c r="P58" s="11">
        <f t="shared" si="16"/>
        <v>0</v>
      </c>
      <c r="Q58" s="11">
        <f t="shared" si="16"/>
        <v>1109419.1000000001</v>
      </c>
      <c r="R58" s="11">
        <f>R59+R60+R61</f>
        <v>404287.2</v>
      </c>
      <c r="S58" s="11">
        <f>S59+S60+S61</f>
        <v>376236.1</v>
      </c>
      <c r="T58" s="11">
        <f>T59+T60+T61</f>
        <v>338031.8</v>
      </c>
      <c r="U58" s="11">
        <f>U59+U60+U61</f>
        <v>338031.8</v>
      </c>
      <c r="V58" s="11">
        <f>V59+V60+V61</f>
        <v>314031.5</v>
      </c>
      <c r="W58" s="372">
        <f t="shared" si="1"/>
        <v>2880037.5</v>
      </c>
      <c r="X58" s="374"/>
    </row>
    <row r="59" spans="1:24" ht="51" x14ac:dyDescent="0.25">
      <c r="A59" s="493"/>
      <c r="B59" s="493"/>
      <c r="C59" s="493"/>
      <c r="D59" s="509"/>
      <c r="E59" s="491"/>
      <c r="F59" s="210" t="s">
        <v>30</v>
      </c>
      <c r="G59" s="10">
        <v>843</v>
      </c>
      <c r="H59" s="18" t="s">
        <v>85</v>
      </c>
      <c r="I59" s="26" t="s">
        <v>86</v>
      </c>
      <c r="J59" s="18" t="s">
        <v>87</v>
      </c>
      <c r="K59" s="16" t="s">
        <v>532</v>
      </c>
      <c r="L59" s="23"/>
      <c r="M59" s="23"/>
      <c r="N59" s="23"/>
      <c r="O59" s="19"/>
      <c r="P59" s="11"/>
      <c r="Q59" s="21">
        <v>797770.2</v>
      </c>
      <c r="R59" s="282">
        <v>340134.7</v>
      </c>
      <c r="S59" s="21">
        <v>9140.7000000000007</v>
      </c>
      <c r="T59" s="11">
        <v>7645.9</v>
      </c>
      <c r="U59" s="11">
        <v>7645.9</v>
      </c>
      <c r="V59" s="11">
        <f>U59*0.929</f>
        <v>7103</v>
      </c>
      <c r="W59" s="372">
        <f t="shared" si="1"/>
        <v>1169440.3999999999</v>
      </c>
    </row>
    <row r="60" spans="1:24" ht="63.75" x14ac:dyDescent="0.25">
      <c r="A60" s="493"/>
      <c r="B60" s="493"/>
      <c r="C60" s="493"/>
      <c r="D60" s="509"/>
      <c r="E60" s="491"/>
      <c r="F60" s="210" t="s">
        <v>32</v>
      </c>
      <c r="G60" s="10">
        <v>833</v>
      </c>
      <c r="H60" s="18" t="s">
        <v>64</v>
      </c>
      <c r="I60" s="18" t="s">
        <v>48</v>
      </c>
      <c r="J60" s="18" t="s">
        <v>87</v>
      </c>
      <c r="K60" s="16">
        <v>410</v>
      </c>
      <c r="L60" s="23"/>
      <c r="M60" s="23"/>
      <c r="N60" s="23"/>
      <c r="O60" s="19"/>
      <c r="P60" s="11"/>
      <c r="Q60" s="21">
        <v>311648.90000000002</v>
      </c>
      <c r="R60" s="21"/>
      <c r="S60" s="21"/>
      <c r="T60" s="11"/>
      <c r="U60" s="11">
        <f>T60*0.992</f>
        <v>0</v>
      </c>
      <c r="V60" s="11">
        <f t="shared" ref="V60:V61" si="17">U60*0.929</f>
        <v>0</v>
      </c>
      <c r="W60" s="372">
        <f t="shared" si="1"/>
        <v>311648.90000000002</v>
      </c>
    </row>
    <row r="61" spans="1:24" ht="63.75" x14ac:dyDescent="0.25">
      <c r="A61" s="494"/>
      <c r="B61" s="494"/>
      <c r="C61" s="494"/>
      <c r="D61" s="509"/>
      <c r="E61" s="491"/>
      <c r="F61" s="226" t="s">
        <v>463</v>
      </c>
      <c r="G61" s="187">
        <v>845</v>
      </c>
      <c r="H61" s="187"/>
      <c r="I61" s="188"/>
      <c r="J61" s="18" t="s">
        <v>87</v>
      </c>
      <c r="L61" s="189"/>
      <c r="M61" s="191"/>
      <c r="N61" s="191"/>
      <c r="O61" s="197"/>
      <c r="P61" s="191"/>
      <c r="Q61" s="191"/>
      <c r="R61" s="282">
        <v>64152.5</v>
      </c>
      <c r="S61" s="282">
        <v>367095.4</v>
      </c>
      <c r="T61" s="282">
        <f>321652.1+8733.8</f>
        <v>330385.90000000002</v>
      </c>
      <c r="U61" s="282">
        <f>321652.1+8733.8</f>
        <v>330385.90000000002</v>
      </c>
      <c r="V61" s="11">
        <f t="shared" si="17"/>
        <v>306928.5</v>
      </c>
      <c r="W61" s="372">
        <f t="shared" si="1"/>
        <v>1398948.2</v>
      </c>
    </row>
    <row r="62" spans="1:24" ht="15" x14ac:dyDescent="0.25">
      <c r="A62" s="492" t="s">
        <v>27</v>
      </c>
      <c r="B62" s="492" t="s">
        <v>57</v>
      </c>
      <c r="C62" s="492" t="s">
        <v>88</v>
      </c>
      <c r="D62" s="492"/>
      <c r="E62" s="499" t="s">
        <v>89</v>
      </c>
      <c r="F62" s="59" t="s">
        <v>84</v>
      </c>
      <c r="G62" s="10"/>
      <c r="H62" s="18"/>
      <c r="I62" s="18"/>
      <c r="J62" s="18"/>
      <c r="K62" s="16"/>
      <c r="L62" s="23">
        <v>0</v>
      </c>
      <c r="M62" s="23">
        <v>0</v>
      </c>
      <c r="N62" s="23">
        <v>0</v>
      </c>
      <c r="O62" s="23">
        <v>0</v>
      </c>
      <c r="P62" s="23">
        <f>P63+P64+P65</f>
        <v>1770045</v>
      </c>
      <c r="Q62" s="23">
        <f>Q63+Q64+Q65</f>
        <v>2678187.5</v>
      </c>
      <c r="R62" s="23">
        <f>R63+R64+R65+R66+R67</f>
        <v>3064966.1</v>
      </c>
      <c r="S62" s="23">
        <f>S63+S64+S65+S66+S67</f>
        <v>3294188.8</v>
      </c>
      <c r="T62" s="23">
        <f>T63+T64+T65+T66+T67</f>
        <v>3556120.2</v>
      </c>
      <c r="U62" s="23">
        <f>U63+U64+U65+U66+U67</f>
        <v>3745460.3</v>
      </c>
      <c r="V62" s="23">
        <f>V63+V64+V65+V66+V67</f>
        <v>3479532.7</v>
      </c>
      <c r="W62" s="372">
        <f t="shared" si="1"/>
        <v>21588500.600000001</v>
      </c>
    </row>
    <row r="63" spans="1:24" ht="38.25" x14ac:dyDescent="0.25">
      <c r="A63" s="493"/>
      <c r="B63" s="493"/>
      <c r="C63" s="493"/>
      <c r="D63" s="493"/>
      <c r="E63" s="502"/>
      <c r="F63" s="59" t="s">
        <v>30</v>
      </c>
      <c r="G63" s="10">
        <v>843</v>
      </c>
      <c r="H63" s="18" t="s">
        <v>64</v>
      </c>
      <c r="I63" s="18" t="s">
        <v>167</v>
      </c>
      <c r="J63" s="18" t="s">
        <v>90</v>
      </c>
      <c r="K63" s="16" t="s">
        <v>91</v>
      </c>
      <c r="L63" s="23">
        <v>0</v>
      </c>
      <c r="M63" s="23">
        <v>0</v>
      </c>
      <c r="N63" s="23">
        <v>0</v>
      </c>
      <c r="O63" s="23">
        <v>0</v>
      </c>
      <c r="P63" s="11">
        <v>1670704.8</v>
      </c>
      <c r="Q63" s="21">
        <v>2561521.9</v>
      </c>
      <c r="R63" s="11">
        <v>2761970.9</v>
      </c>
      <c r="S63" s="11">
        <v>2782275</v>
      </c>
      <c r="T63" s="11">
        <v>2980050.3</v>
      </c>
      <c r="U63" s="11">
        <v>3161969.1</v>
      </c>
      <c r="V63" s="11">
        <f>U63*0.929</f>
        <v>2937469.3</v>
      </c>
      <c r="W63" s="372">
        <f t="shared" si="1"/>
        <v>18855961.300000001</v>
      </c>
    </row>
    <row r="64" spans="1:24" ht="63.75" x14ac:dyDescent="0.25">
      <c r="A64" s="493"/>
      <c r="B64" s="493"/>
      <c r="C64" s="493"/>
      <c r="D64" s="493"/>
      <c r="E64" s="502"/>
      <c r="F64" s="59" t="s">
        <v>32</v>
      </c>
      <c r="G64" s="10">
        <v>833</v>
      </c>
      <c r="H64" s="18" t="s">
        <v>64</v>
      </c>
      <c r="I64" s="18" t="s">
        <v>48</v>
      </c>
      <c r="J64" s="18" t="s">
        <v>90</v>
      </c>
      <c r="K64" s="16">
        <v>320</v>
      </c>
      <c r="L64" s="23"/>
      <c r="M64" s="23"/>
      <c r="N64" s="23"/>
      <c r="O64" s="23"/>
      <c r="P64" s="11">
        <v>92843.199999999997</v>
      </c>
      <c r="Q64" s="21">
        <v>107678.1</v>
      </c>
      <c r="R64" s="282">
        <v>98139.3</v>
      </c>
      <c r="S64" s="11">
        <v>135579.5</v>
      </c>
      <c r="T64" s="11">
        <v>141002.70000000001</v>
      </c>
      <c r="U64" s="11">
        <v>146642.79999999999</v>
      </c>
      <c r="V64" s="11">
        <f t="shared" ref="V64:V67" si="18">U64*0.929</f>
        <v>136231.20000000001</v>
      </c>
      <c r="W64" s="372">
        <f t="shared" si="1"/>
        <v>858116.8</v>
      </c>
    </row>
    <row r="65" spans="1:23" ht="38.25" x14ac:dyDescent="0.25">
      <c r="A65" s="493"/>
      <c r="B65" s="493"/>
      <c r="C65" s="493"/>
      <c r="D65" s="493"/>
      <c r="E65" s="502"/>
      <c r="F65" s="59" t="s">
        <v>33</v>
      </c>
      <c r="G65" s="10">
        <v>835</v>
      </c>
      <c r="H65" s="18" t="s">
        <v>64</v>
      </c>
      <c r="I65" s="18" t="s">
        <v>45</v>
      </c>
      <c r="J65" s="18" t="s">
        <v>90</v>
      </c>
      <c r="K65" s="16" t="s">
        <v>92</v>
      </c>
      <c r="L65" s="23"/>
      <c r="M65" s="23"/>
      <c r="N65" s="23"/>
      <c r="O65" s="23"/>
      <c r="P65" s="11">
        <v>6497</v>
      </c>
      <c r="Q65" s="21">
        <v>8987.5</v>
      </c>
      <c r="R65" s="282">
        <v>1492.9</v>
      </c>
      <c r="S65" s="21">
        <v>6250</v>
      </c>
      <c r="T65" s="11">
        <v>0</v>
      </c>
      <c r="U65" s="11">
        <v>0</v>
      </c>
      <c r="V65" s="11">
        <f t="shared" si="18"/>
        <v>0</v>
      </c>
      <c r="W65" s="372">
        <f t="shared" si="1"/>
        <v>23227.4</v>
      </c>
    </row>
    <row r="66" spans="1:23" ht="25.5" x14ac:dyDescent="0.25">
      <c r="A66" s="493"/>
      <c r="B66" s="493"/>
      <c r="C66" s="493"/>
      <c r="D66" s="493"/>
      <c r="E66" s="502"/>
      <c r="F66" s="171" t="s">
        <v>340</v>
      </c>
      <c r="G66" s="104">
        <v>874</v>
      </c>
      <c r="H66" s="109" t="s">
        <v>64</v>
      </c>
      <c r="I66" s="109" t="s">
        <v>48</v>
      </c>
      <c r="J66" s="18" t="s">
        <v>90</v>
      </c>
      <c r="K66" s="110">
        <v>530</v>
      </c>
      <c r="L66" s="111"/>
      <c r="M66" s="111"/>
      <c r="N66" s="111"/>
      <c r="O66" s="111"/>
      <c r="P66" s="106"/>
      <c r="Q66" s="223"/>
      <c r="R66" s="282">
        <v>196521.8</v>
      </c>
      <c r="S66" s="223">
        <v>252977.4</v>
      </c>
      <c r="T66" s="106">
        <v>317960.3</v>
      </c>
      <c r="U66" s="11">
        <v>319741.5</v>
      </c>
      <c r="V66" s="11">
        <f t="shared" si="18"/>
        <v>297039.90000000002</v>
      </c>
      <c r="W66" s="372">
        <f t="shared" si="1"/>
        <v>1384240.9</v>
      </c>
    </row>
    <row r="67" spans="1:23" ht="38.25" x14ac:dyDescent="0.25">
      <c r="A67" s="494"/>
      <c r="B67" s="494"/>
      <c r="C67" s="494"/>
      <c r="D67" s="494"/>
      <c r="E67" s="503"/>
      <c r="F67" s="225" t="s">
        <v>462</v>
      </c>
      <c r="G67" s="187">
        <v>807</v>
      </c>
      <c r="H67" s="188" t="s">
        <v>48</v>
      </c>
      <c r="I67" s="188" t="s">
        <v>113</v>
      </c>
      <c r="J67" s="18" t="s">
        <v>90</v>
      </c>
      <c r="K67" s="189">
        <v>810</v>
      </c>
      <c r="L67" s="190"/>
      <c r="M67" s="190"/>
      <c r="N67" s="190"/>
      <c r="O67" s="190"/>
      <c r="P67" s="191"/>
      <c r="Q67" s="224"/>
      <c r="R67" s="282">
        <v>6841.2</v>
      </c>
      <c r="S67" s="224">
        <v>117106.9</v>
      </c>
      <c r="T67" s="191">
        <v>117106.9</v>
      </c>
      <c r="U67" s="191">
        <v>117106.9</v>
      </c>
      <c r="V67" s="11">
        <f t="shared" si="18"/>
        <v>108792.3</v>
      </c>
      <c r="W67" s="372">
        <f t="shared" si="1"/>
        <v>466954.2</v>
      </c>
    </row>
    <row r="68" spans="1:23" ht="25.5" x14ac:dyDescent="0.25">
      <c r="A68" s="163" t="s">
        <v>27</v>
      </c>
      <c r="B68" s="163" t="s">
        <v>57</v>
      </c>
      <c r="C68" s="163" t="s">
        <v>93</v>
      </c>
      <c r="D68" s="163"/>
      <c r="E68" s="59" t="s">
        <v>94</v>
      </c>
      <c r="F68" s="59" t="s">
        <v>31</v>
      </c>
      <c r="G68" s="10">
        <v>855</v>
      </c>
      <c r="H68" s="18" t="s">
        <v>75</v>
      </c>
      <c r="I68" s="18" t="s">
        <v>75</v>
      </c>
      <c r="J68" s="18" t="s">
        <v>95</v>
      </c>
      <c r="K68" s="16">
        <v>240</v>
      </c>
      <c r="L68" s="23">
        <v>0</v>
      </c>
      <c r="M68" s="23">
        <v>0</v>
      </c>
      <c r="N68" s="23">
        <v>0</v>
      </c>
      <c r="O68" s="23">
        <v>0</v>
      </c>
      <c r="P68" s="11">
        <v>1872.1</v>
      </c>
      <c r="Q68" s="21">
        <v>255.3</v>
      </c>
      <c r="R68" s="282">
        <v>298.8</v>
      </c>
      <c r="S68" s="11">
        <v>401.6</v>
      </c>
      <c r="T68" s="11">
        <v>401.6</v>
      </c>
      <c r="U68" s="11">
        <v>446.2</v>
      </c>
      <c r="V68" s="11">
        <f>U68*0.929</f>
        <v>414.5</v>
      </c>
      <c r="W68" s="372">
        <f t="shared" si="1"/>
        <v>4090.1</v>
      </c>
    </row>
    <row r="69" spans="1:23" ht="15" customHeight="1" x14ac:dyDescent="0.25">
      <c r="A69" s="504">
        <v>30</v>
      </c>
      <c r="B69" s="504">
        <v>3</v>
      </c>
      <c r="C69" s="504"/>
      <c r="D69" s="504"/>
      <c r="E69" s="499" t="s">
        <v>96</v>
      </c>
      <c r="F69" s="59" t="s">
        <v>29</v>
      </c>
      <c r="G69" s="10"/>
      <c r="H69" s="10"/>
      <c r="I69" s="58"/>
      <c r="J69" s="58"/>
      <c r="K69" s="10"/>
      <c r="L69" s="11">
        <v>1608778</v>
      </c>
      <c r="M69" s="11">
        <v>1759183.7</v>
      </c>
      <c r="N69" s="11">
        <v>2144201.6</v>
      </c>
      <c r="O69" s="11">
        <v>2489842.5</v>
      </c>
      <c r="P69" s="11">
        <f>P70</f>
        <v>2527222.7000000002</v>
      </c>
      <c r="Q69" s="11">
        <f>Q70</f>
        <v>2841710.9</v>
      </c>
      <c r="R69" s="11">
        <f>R70+R71+R72+R73+R74+R75+R76+R77</f>
        <v>3034648.8</v>
      </c>
      <c r="S69" s="11">
        <f>S70+S71+S72+S73+S74+S75+S76+S77</f>
        <v>2342702.2000000002</v>
      </c>
      <c r="T69" s="11">
        <f>T70+T71+T72+T73+T74+T75+T76+T77</f>
        <v>2365818.6</v>
      </c>
      <c r="U69" s="11">
        <f>U70+U71+U72+U73+U74+U75+U76+U77</f>
        <v>2470645</v>
      </c>
      <c r="V69" s="11">
        <f>V70+V71+V72+V73+V74+V75+V76+V77</f>
        <v>2295229.2000000002</v>
      </c>
      <c r="W69" s="372">
        <f t="shared" si="1"/>
        <v>25879983.199999999</v>
      </c>
    </row>
    <row r="70" spans="1:23" ht="15" x14ac:dyDescent="0.25">
      <c r="A70" s="505"/>
      <c r="B70" s="505"/>
      <c r="C70" s="505"/>
      <c r="D70" s="505"/>
      <c r="E70" s="502"/>
      <c r="F70" s="59" t="s">
        <v>30</v>
      </c>
      <c r="G70" s="10">
        <v>843</v>
      </c>
      <c r="H70" s="10"/>
      <c r="I70" s="58"/>
      <c r="J70" s="58"/>
      <c r="K70" s="10"/>
      <c r="L70" s="11">
        <v>1578395.8</v>
      </c>
      <c r="M70" s="11">
        <v>1720080.9</v>
      </c>
      <c r="N70" s="11">
        <v>2144201.6</v>
      </c>
      <c r="O70" s="11">
        <v>2489842.5</v>
      </c>
      <c r="P70" s="11">
        <v>2527222.7000000002</v>
      </c>
      <c r="Q70" s="11">
        <f>Q78+Q79+Q80+Q81+Q83+Q85+Q88+Q104+Q106+Q107+Q108</f>
        <v>2841710.9</v>
      </c>
      <c r="R70" s="11">
        <f>R78+R79+R80+R81+R83+R85+R88+R104+R106+R107+R108</f>
        <v>3032873</v>
      </c>
      <c r="S70" s="11">
        <f>S78+S79+S80+S81+S83+S85+S88+S104+S106+S107+S108+S109+S110</f>
        <v>2342702.2000000002</v>
      </c>
      <c r="T70" s="11">
        <f>T78+T79+T80+T81+T83+T85+T88+T104+T106+T107+T108+T109+T110</f>
        <v>2365818.6</v>
      </c>
      <c r="U70" s="11">
        <f>U78+U79+U80+U81+U83+U85+U88+U104+U106+U107+U108+U109+U110</f>
        <v>2470645</v>
      </c>
      <c r="V70" s="11">
        <f>U70*0.929</f>
        <v>2295229.2000000002</v>
      </c>
      <c r="W70" s="372">
        <f t="shared" si="1"/>
        <v>25808722.399999999</v>
      </c>
    </row>
    <row r="71" spans="1:23" ht="38.25" x14ac:dyDescent="0.25">
      <c r="A71" s="505"/>
      <c r="B71" s="505"/>
      <c r="C71" s="505"/>
      <c r="D71" s="505"/>
      <c r="E71" s="502"/>
      <c r="F71" s="59" t="s">
        <v>33</v>
      </c>
      <c r="G71" s="10">
        <v>835</v>
      </c>
      <c r="H71" s="10"/>
      <c r="I71" s="58"/>
      <c r="J71" s="58"/>
      <c r="K71" s="10"/>
      <c r="L71" s="11">
        <v>6624.7</v>
      </c>
      <c r="M71" s="11">
        <v>1417.7</v>
      </c>
      <c r="N71" s="11">
        <v>0</v>
      </c>
      <c r="O71" s="23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372">
        <f t="shared" si="1"/>
        <v>8042.4</v>
      </c>
    </row>
    <row r="72" spans="1:23" ht="51" x14ac:dyDescent="0.25">
      <c r="A72" s="505"/>
      <c r="B72" s="505"/>
      <c r="C72" s="505"/>
      <c r="D72" s="505"/>
      <c r="E72" s="502"/>
      <c r="F72" s="14" t="s">
        <v>35</v>
      </c>
      <c r="G72" s="10">
        <v>847</v>
      </c>
      <c r="H72" s="10"/>
      <c r="I72" s="58"/>
      <c r="J72" s="58"/>
      <c r="K72" s="10"/>
      <c r="L72" s="11">
        <v>6622.2</v>
      </c>
      <c r="M72" s="11">
        <v>5737.7</v>
      </c>
      <c r="N72" s="11">
        <v>0</v>
      </c>
      <c r="O72" s="23">
        <v>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372">
        <f t="shared" si="1"/>
        <v>12359.9</v>
      </c>
    </row>
    <row r="73" spans="1:23" ht="38.25" x14ac:dyDescent="0.25">
      <c r="A73" s="505"/>
      <c r="B73" s="505"/>
      <c r="C73" s="505"/>
      <c r="D73" s="505"/>
      <c r="E73" s="502"/>
      <c r="F73" s="14" t="s">
        <v>97</v>
      </c>
      <c r="G73" s="10">
        <v>855</v>
      </c>
      <c r="H73" s="10"/>
      <c r="I73" s="58"/>
      <c r="J73" s="58"/>
      <c r="K73" s="10"/>
      <c r="L73" s="11">
        <v>5597.4</v>
      </c>
      <c r="M73" s="11">
        <v>4007.7</v>
      </c>
      <c r="N73" s="11">
        <v>0</v>
      </c>
      <c r="O73" s="23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372">
        <f t="shared" si="1"/>
        <v>9605.1</v>
      </c>
    </row>
    <row r="74" spans="1:23" ht="25.5" x14ac:dyDescent="0.25">
      <c r="A74" s="505"/>
      <c r="B74" s="505"/>
      <c r="C74" s="505"/>
      <c r="D74" s="505"/>
      <c r="E74" s="502"/>
      <c r="F74" s="15" t="s">
        <v>36</v>
      </c>
      <c r="G74" s="10">
        <v>857</v>
      </c>
      <c r="H74" s="10"/>
      <c r="I74" s="58"/>
      <c r="J74" s="58"/>
      <c r="K74" s="10"/>
      <c r="L74" s="11">
        <v>6537.9</v>
      </c>
      <c r="M74" s="11">
        <v>7640.2</v>
      </c>
      <c r="N74" s="11">
        <v>0</v>
      </c>
      <c r="O74" s="23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372">
        <f t="shared" si="1"/>
        <v>14178.1</v>
      </c>
    </row>
    <row r="75" spans="1:23" ht="25.5" x14ac:dyDescent="0.25">
      <c r="A75" s="505"/>
      <c r="B75" s="505"/>
      <c r="C75" s="505"/>
      <c r="D75" s="505"/>
      <c r="E75" s="502"/>
      <c r="F75" s="59" t="s">
        <v>34</v>
      </c>
      <c r="G75" s="10">
        <v>874</v>
      </c>
      <c r="H75" s="18"/>
      <c r="I75" s="58"/>
      <c r="J75" s="18"/>
      <c r="K75" s="16"/>
      <c r="L75" s="11">
        <v>5000</v>
      </c>
      <c r="M75" s="11">
        <v>12619.8</v>
      </c>
      <c r="N75" s="11">
        <v>0</v>
      </c>
      <c r="O75" s="23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372">
        <f t="shared" si="1"/>
        <v>17619.8</v>
      </c>
    </row>
    <row r="76" spans="1:23" ht="38.25" x14ac:dyDescent="0.25">
      <c r="A76" s="505"/>
      <c r="B76" s="505"/>
      <c r="C76" s="505"/>
      <c r="D76" s="505"/>
      <c r="E76" s="502"/>
      <c r="F76" s="59" t="s">
        <v>37</v>
      </c>
      <c r="G76" s="10">
        <v>845</v>
      </c>
      <c r="H76" s="18"/>
      <c r="I76" s="58"/>
      <c r="J76" s="18"/>
      <c r="K76" s="16"/>
      <c r="L76" s="11">
        <v>0</v>
      </c>
      <c r="M76" s="11">
        <v>7679.6</v>
      </c>
      <c r="N76" s="11">
        <v>0</v>
      </c>
      <c r="O76" s="23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372">
        <f t="shared" si="1"/>
        <v>7679.6</v>
      </c>
    </row>
    <row r="77" spans="1:23" ht="69" customHeight="1" x14ac:dyDescent="0.25">
      <c r="A77" s="506"/>
      <c r="B77" s="506"/>
      <c r="C77" s="506"/>
      <c r="D77" s="506"/>
      <c r="E77" s="503"/>
      <c r="F77" s="225" t="s">
        <v>463</v>
      </c>
      <c r="G77" s="187">
        <v>845</v>
      </c>
      <c r="H77" s="187"/>
      <c r="I77" s="188"/>
      <c r="J77" s="18"/>
      <c r="L77" s="189"/>
      <c r="M77" s="191"/>
      <c r="N77" s="191"/>
      <c r="O77" s="197"/>
      <c r="P77" s="191"/>
      <c r="Q77" s="191"/>
      <c r="R77" s="282">
        <f>R84+R105</f>
        <v>1775.8</v>
      </c>
      <c r="S77" s="218">
        <f>S84+S105</f>
        <v>0</v>
      </c>
      <c r="T77" s="218">
        <f>T84+T105</f>
        <v>0</v>
      </c>
      <c r="U77" s="218">
        <f>U84+U105</f>
        <v>0</v>
      </c>
      <c r="V77" s="218">
        <f>V84+V105</f>
        <v>0</v>
      </c>
      <c r="W77" s="372">
        <f t="shared" si="1"/>
        <v>1775.8</v>
      </c>
    </row>
    <row r="78" spans="1:23" ht="58.5" customHeight="1" x14ac:dyDescent="0.25">
      <c r="A78" s="58" t="s">
        <v>27</v>
      </c>
      <c r="B78" s="58" t="s">
        <v>98</v>
      </c>
      <c r="C78" s="58" t="s">
        <v>40</v>
      </c>
      <c r="D78" s="159"/>
      <c r="E78" s="27" t="s">
        <v>99</v>
      </c>
      <c r="F78" s="59" t="s">
        <v>30</v>
      </c>
      <c r="G78" s="10">
        <v>843</v>
      </c>
      <c r="H78" s="18" t="s">
        <v>64</v>
      </c>
      <c r="I78" s="58" t="s">
        <v>62</v>
      </c>
      <c r="J78" s="18" t="s">
        <v>100</v>
      </c>
      <c r="K78" s="16">
        <v>611</v>
      </c>
      <c r="L78" s="11">
        <v>0</v>
      </c>
      <c r="M78" s="11">
        <v>593771</v>
      </c>
      <c r="N78" s="11">
        <v>647601.6</v>
      </c>
      <c r="O78" s="19">
        <v>897725.6</v>
      </c>
      <c r="P78" s="11">
        <v>858235</v>
      </c>
      <c r="Q78" s="21"/>
      <c r="R78" s="11"/>
      <c r="S78" s="11"/>
      <c r="T78" s="11">
        <f t="shared" ref="T78:U80" si="19">S78*1.04</f>
        <v>0</v>
      </c>
      <c r="U78" s="11">
        <f t="shared" si="19"/>
        <v>0</v>
      </c>
      <c r="V78" s="11">
        <v>0</v>
      </c>
      <c r="W78" s="372">
        <f t="shared" si="1"/>
        <v>2997333.2</v>
      </c>
    </row>
    <row r="79" spans="1:23" ht="51" x14ac:dyDescent="0.25">
      <c r="A79" s="58" t="s">
        <v>27</v>
      </c>
      <c r="B79" s="58" t="s">
        <v>98</v>
      </c>
      <c r="C79" s="58" t="s">
        <v>62</v>
      </c>
      <c r="D79" s="58"/>
      <c r="E79" s="27" t="s">
        <v>101</v>
      </c>
      <c r="F79" s="59" t="s">
        <v>30</v>
      </c>
      <c r="G79" s="10">
        <v>843</v>
      </c>
      <c r="H79" s="18" t="s">
        <v>64</v>
      </c>
      <c r="I79" s="58" t="s">
        <v>62</v>
      </c>
      <c r="J79" s="18" t="s">
        <v>102</v>
      </c>
      <c r="K79" s="16">
        <v>611</v>
      </c>
      <c r="L79" s="11">
        <v>0</v>
      </c>
      <c r="M79" s="11">
        <v>44711.1</v>
      </c>
      <c r="N79" s="11">
        <v>46294.400000000001</v>
      </c>
      <c r="O79" s="19">
        <v>53270</v>
      </c>
      <c r="P79" s="11">
        <v>32794.699999999997</v>
      </c>
      <c r="Q79" s="21"/>
      <c r="R79" s="11"/>
      <c r="S79" s="11"/>
      <c r="T79" s="11">
        <f t="shared" si="19"/>
        <v>0</v>
      </c>
      <c r="U79" s="11">
        <f t="shared" si="19"/>
        <v>0</v>
      </c>
      <c r="V79" s="11">
        <v>0</v>
      </c>
      <c r="W79" s="372">
        <f t="shared" si="1"/>
        <v>177070.2</v>
      </c>
    </row>
    <row r="80" spans="1:23" ht="83.25" customHeight="1" x14ac:dyDescent="0.25">
      <c r="A80" s="58" t="s">
        <v>27</v>
      </c>
      <c r="B80" s="58" t="s">
        <v>98</v>
      </c>
      <c r="C80" s="58" t="s">
        <v>45</v>
      </c>
      <c r="D80" s="58"/>
      <c r="E80" s="27" t="s">
        <v>103</v>
      </c>
      <c r="F80" s="59" t="s">
        <v>30</v>
      </c>
      <c r="G80" s="10">
        <v>843</v>
      </c>
      <c r="H80" s="18" t="s">
        <v>64</v>
      </c>
      <c r="I80" s="58" t="s">
        <v>62</v>
      </c>
      <c r="J80" s="18" t="s">
        <v>104</v>
      </c>
      <c r="K80" s="16" t="s">
        <v>533</v>
      </c>
      <c r="L80" s="11">
        <v>0</v>
      </c>
      <c r="M80" s="11">
        <v>957390.2</v>
      </c>
      <c r="N80" s="11">
        <v>1177469.3</v>
      </c>
      <c r="O80" s="19">
        <v>1496753.2</v>
      </c>
      <c r="P80" s="11">
        <v>1559041.4</v>
      </c>
      <c r="Q80" s="21"/>
      <c r="R80" s="11"/>
      <c r="S80" s="11"/>
      <c r="T80" s="11">
        <f t="shared" si="19"/>
        <v>0</v>
      </c>
      <c r="U80" s="11">
        <f t="shared" si="19"/>
        <v>0</v>
      </c>
      <c r="V80" s="11">
        <v>0</v>
      </c>
      <c r="W80" s="372">
        <f t="shared" si="1"/>
        <v>5190654.0999999996</v>
      </c>
    </row>
    <row r="81" spans="1:23" ht="36" customHeight="1" x14ac:dyDescent="0.25">
      <c r="A81" s="58" t="s">
        <v>27</v>
      </c>
      <c r="B81" s="58" t="s">
        <v>98</v>
      </c>
      <c r="C81" s="58" t="s">
        <v>51</v>
      </c>
      <c r="D81" s="58"/>
      <c r="E81" s="27" t="s">
        <v>105</v>
      </c>
      <c r="F81" s="59" t="s">
        <v>30</v>
      </c>
      <c r="G81" s="10">
        <v>843</v>
      </c>
      <c r="H81" s="18" t="s">
        <v>64</v>
      </c>
      <c r="I81" s="58" t="s">
        <v>62</v>
      </c>
      <c r="J81" s="18" t="s">
        <v>106</v>
      </c>
      <c r="K81" s="16">
        <v>320</v>
      </c>
      <c r="L81" s="11">
        <v>0</v>
      </c>
      <c r="M81" s="11">
        <v>3578.4</v>
      </c>
      <c r="N81" s="11">
        <v>3194.7</v>
      </c>
      <c r="O81" s="19">
        <v>2601.1999999999998</v>
      </c>
      <c r="P81" s="11">
        <v>2387.6</v>
      </c>
      <c r="Q81" s="21">
        <v>2082.8000000000002</v>
      </c>
      <c r="R81" s="282">
        <v>1798.4</v>
      </c>
      <c r="S81" s="11">
        <v>1735.7</v>
      </c>
      <c r="T81" s="11">
        <v>1562.1</v>
      </c>
      <c r="U81" s="11">
        <v>1562.1</v>
      </c>
      <c r="V81" s="11">
        <f>U81*0.929</f>
        <v>1451.2</v>
      </c>
      <c r="W81" s="372">
        <f t="shared" si="1"/>
        <v>21954.2</v>
      </c>
    </row>
    <row r="82" spans="1:23" ht="15" customHeight="1" x14ac:dyDescent="0.25">
      <c r="A82" s="192" t="s">
        <v>27</v>
      </c>
      <c r="B82" s="192" t="s">
        <v>98</v>
      </c>
      <c r="C82" s="192" t="s">
        <v>54</v>
      </c>
      <c r="D82" s="192"/>
      <c r="E82" s="513" t="s">
        <v>107</v>
      </c>
      <c r="F82" s="59" t="s">
        <v>29</v>
      </c>
      <c r="G82" s="10"/>
      <c r="H82" s="18"/>
      <c r="I82" s="58"/>
      <c r="J82" s="18"/>
      <c r="K82" s="16"/>
      <c r="L82" s="11">
        <f>L83+L84</f>
        <v>3975.5</v>
      </c>
      <c r="M82" s="11">
        <f t="shared" ref="M82:V82" si="20">M83+M84</f>
        <v>23306.2</v>
      </c>
      <c r="N82" s="11">
        <f t="shared" si="20"/>
        <v>233037.5</v>
      </c>
      <c r="O82" s="11">
        <f t="shared" si="20"/>
        <v>9004.2999999999993</v>
      </c>
      <c r="P82" s="11">
        <f t="shared" si="20"/>
        <v>11515.6</v>
      </c>
      <c r="Q82" s="11">
        <f t="shared" si="20"/>
        <v>15363.1</v>
      </c>
      <c r="R82" s="11">
        <f t="shared" si="20"/>
        <v>8314.5</v>
      </c>
      <c r="S82" s="11">
        <f t="shared" si="20"/>
        <v>1757.5</v>
      </c>
      <c r="T82" s="11">
        <f t="shared" si="20"/>
        <v>1757.5</v>
      </c>
      <c r="U82" s="11">
        <f t="shared" si="20"/>
        <v>1757.5</v>
      </c>
      <c r="V82" s="11">
        <f t="shared" si="20"/>
        <v>1632.7</v>
      </c>
      <c r="W82" s="372">
        <f t="shared" si="1"/>
        <v>311421.90000000002</v>
      </c>
    </row>
    <row r="83" spans="1:23" ht="45" customHeight="1" x14ac:dyDescent="0.25">
      <c r="A83" s="107"/>
      <c r="B83" s="107"/>
      <c r="C83" s="107"/>
      <c r="D83" s="107"/>
      <c r="E83" s="514"/>
      <c r="F83" s="59" t="s">
        <v>30</v>
      </c>
      <c r="G83" s="10">
        <v>843</v>
      </c>
      <c r="H83" s="18" t="s">
        <v>64</v>
      </c>
      <c r="I83" s="18" t="s">
        <v>108</v>
      </c>
      <c r="J83" s="18" t="s">
        <v>109</v>
      </c>
      <c r="K83" s="16" t="s">
        <v>110</v>
      </c>
      <c r="L83" s="11">
        <v>3975.5</v>
      </c>
      <c r="M83" s="11">
        <v>23306.2</v>
      </c>
      <c r="N83" s="11">
        <v>233037.5</v>
      </c>
      <c r="O83" s="19">
        <v>9004.2999999999993</v>
      </c>
      <c r="P83" s="11">
        <v>11515.6</v>
      </c>
      <c r="Q83" s="21">
        <v>15363.1</v>
      </c>
      <c r="R83" s="11">
        <v>8176.4</v>
      </c>
      <c r="S83" s="11">
        <v>1757.5</v>
      </c>
      <c r="T83" s="11">
        <v>1757.5</v>
      </c>
      <c r="U83" s="11">
        <v>1757.5</v>
      </c>
      <c r="V83" s="11">
        <f>U83*0.929</f>
        <v>1632.7</v>
      </c>
      <c r="W83" s="372">
        <f t="shared" si="1"/>
        <v>311283.8</v>
      </c>
    </row>
    <row r="84" spans="1:23" ht="69" customHeight="1" x14ac:dyDescent="0.25">
      <c r="A84" s="108"/>
      <c r="B84" s="108"/>
      <c r="C84" s="108"/>
      <c r="D84" s="108"/>
      <c r="E84" s="515"/>
      <c r="F84" s="225" t="s">
        <v>463</v>
      </c>
      <c r="G84" s="187">
        <v>845</v>
      </c>
      <c r="H84" s="187"/>
      <c r="I84" s="188"/>
      <c r="J84" s="18" t="s">
        <v>109</v>
      </c>
      <c r="L84" s="189"/>
      <c r="M84" s="191"/>
      <c r="N84" s="191"/>
      <c r="O84" s="197"/>
      <c r="P84" s="191"/>
      <c r="Q84" s="191"/>
      <c r="R84" s="282">
        <v>138.1</v>
      </c>
      <c r="S84" s="218"/>
      <c r="T84" s="218"/>
      <c r="U84" s="218"/>
      <c r="V84" s="11">
        <v>0</v>
      </c>
      <c r="W84" s="372">
        <f t="shared" si="1"/>
        <v>138.1</v>
      </c>
    </row>
    <row r="85" spans="1:23" ht="19.5" customHeight="1" x14ac:dyDescent="0.25">
      <c r="A85" s="492" t="s">
        <v>27</v>
      </c>
      <c r="B85" s="492" t="s">
        <v>98</v>
      </c>
      <c r="C85" s="492" t="s">
        <v>80</v>
      </c>
      <c r="D85" s="492"/>
      <c r="E85" s="510" t="s">
        <v>111</v>
      </c>
      <c r="F85" s="59" t="s">
        <v>29</v>
      </c>
      <c r="G85" s="10"/>
      <c r="H85" s="18"/>
      <c r="I85" s="58"/>
      <c r="J85" s="18"/>
      <c r="K85" s="16"/>
      <c r="L85" s="11">
        <v>45498.6</v>
      </c>
      <c r="M85" s="11">
        <v>19490.599999999999</v>
      </c>
      <c r="N85" s="11">
        <v>10774.3</v>
      </c>
      <c r="O85" s="19">
        <v>7721.6</v>
      </c>
      <c r="P85" s="11">
        <v>7799.7</v>
      </c>
      <c r="Q85" s="21">
        <v>2568.1</v>
      </c>
      <c r="R85" s="282">
        <v>1924.7</v>
      </c>
      <c r="S85" s="11">
        <v>1088.5</v>
      </c>
      <c r="T85" s="11">
        <v>1088.5</v>
      </c>
      <c r="U85" s="11">
        <v>1088.5</v>
      </c>
      <c r="V85" s="11">
        <f>V86+V87</f>
        <v>1011.2</v>
      </c>
      <c r="W85" s="372">
        <f t="shared" ref="W85:W126" si="21">L85+M85+N85+O85+P85+Q85+R85+S85+T85+U85+V85</f>
        <v>100054.3</v>
      </c>
    </row>
    <row r="86" spans="1:23" ht="61.5" customHeight="1" x14ac:dyDescent="0.25">
      <c r="A86" s="493"/>
      <c r="B86" s="493"/>
      <c r="C86" s="493"/>
      <c r="D86" s="493"/>
      <c r="E86" s="511"/>
      <c r="F86" s="59" t="s">
        <v>474</v>
      </c>
      <c r="G86" s="10">
        <v>843</v>
      </c>
      <c r="H86" s="18" t="s">
        <v>64</v>
      </c>
      <c r="I86" s="58" t="s">
        <v>45</v>
      </c>
      <c r="J86" s="18" t="s">
        <v>112</v>
      </c>
      <c r="K86" s="16" t="s">
        <v>534</v>
      </c>
      <c r="L86" s="11">
        <v>45498.6</v>
      </c>
      <c r="M86" s="11">
        <v>19490.599999999999</v>
      </c>
      <c r="N86" s="11">
        <v>10774.3</v>
      </c>
      <c r="O86" s="19">
        <v>7721.6</v>
      </c>
      <c r="P86" s="11">
        <v>7799.7</v>
      </c>
      <c r="Q86" s="21">
        <v>2568.1</v>
      </c>
      <c r="R86" s="282">
        <v>1924.7</v>
      </c>
      <c r="S86" s="11">
        <v>1088.5</v>
      </c>
      <c r="T86" s="11">
        <v>1088.5</v>
      </c>
      <c r="U86" s="11">
        <v>1088.5</v>
      </c>
      <c r="V86" s="11">
        <f>U86*0.929</f>
        <v>1011.2</v>
      </c>
      <c r="W86" s="372">
        <f t="shared" si="21"/>
        <v>100054.3</v>
      </c>
    </row>
    <row r="87" spans="1:23" ht="57" customHeight="1" x14ac:dyDescent="0.25">
      <c r="A87" s="494"/>
      <c r="B87" s="494"/>
      <c r="C87" s="494"/>
      <c r="D87" s="494"/>
      <c r="E87" s="512"/>
      <c r="F87" s="225" t="s">
        <v>535</v>
      </c>
      <c r="G87" s="284">
        <v>803</v>
      </c>
      <c r="H87" s="188"/>
      <c r="I87" s="193"/>
      <c r="J87" s="18" t="s">
        <v>112</v>
      </c>
      <c r="K87" s="189"/>
      <c r="L87" s="191"/>
      <c r="M87" s="191"/>
      <c r="N87" s="191"/>
      <c r="O87" s="197"/>
      <c r="P87" s="191"/>
      <c r="Q87" s="224"/>
      <c r="R87" s="282"/>
      <c r="S87" s="191"/>
      <c r="T87" s="191"/>
      <c r="U87" s="191"/>
      <c r="V87" s="191"/>
      <c r="W87" s="372">
        <f t="shared" si="21"/>
        <v>0</v>
      </c>
    </row>
    <row r="88" spans="1:23" ht="15" customHeight="1" x14ac:dyDescent="0.25">
      <c r="A88" s="485" t="s">
        <v>27</v>
      </c>
      <c r="B88" s="485" t="s">
        <v>98</v>
      </c>
      <c r="C88" s="485" t="s">
        <v>113</v>
      </c>
      <c r="D88" s="485"/>
      <c r="E88" s="488" t="s">
        <v>114</v>
      </c>
      <c r="F88" s="59" t="s">
        <v>29</v>
      </c>
      <c r="G88" s="10"/>
      <c r="H88" s="18"/>
      <c r="I88" s="58"/>
      <c r="J88" s="18"/>
      <c r="K88" s="16"/>
      <c r="L88" s="11">
        <v>61295</v>
      </c>
      <c r="M88" s="11">
        <v>73374.899999999994</v>
      </c>
      <c r="N88" s="11">
        <v>0</v>
      </c>
      <c r="O88" s="11">
        <v>0</v>
      </c>
      <c r="P88" s="11">
        <v>0</v>
      </c>
      <c r="Q88" s="11"/>
      <c r="R88" s="11"/>
      <c r="S88" s="11">
        <v>0</v>
      </c>
      <c r="T88" s="11">
        <v>0</v>
      </c>
      <c r="U88" s="11">
        <f t="shared" ref="U88:U106" si="22">T88*0.992</f>
        <v>0</v>
      </c>
      <c r="V88" s="11">
        <v>0</v>
      </c>
      <c r="W88" s="372">
        <f t="shared" si="21"/>
        <v>134669.9</v>
      </c>
    </row>
    <row r="89" spans="1:23" ht="25.5" x14ac:dyDescent="0.25">
      <c r="A89" s="486"/>
      <c r="B89" s="486"/>
      <c r="C89" s="486"/>
      <c r="D89" s="486"/>
      <c r="E89" s="489"/>
      <c r="F89" s="518" t="s">
        <v>30</v>
      </c>
      <c r="G89" s="10">
        <v>843</v>
      </c>
      <c r="H89" s="18" t="s">
        <v>64</v>
      </c>
      <c r="I89" s="58" t="s">
        <v>45</v>
      </c>
      <c r="J89" s="18" t="s">
        <v>115</v>
      </c>
      <c r="K89" s="16" t="s">
        <v>116</v>
      </c>
      <c r="L89" s="11">
        <v>6588.9</v>
      </c>
      <c r="M89" s="11">
        <v>29829.1</v>
      </c>
      <c r="N89" s="11">
        <v>0</v>
      </c>
      <c r="O89" s="23">
        <v>0</v>
      </c>
      <c r="P89" s="11"/>
      <c r="Q89" s="21"/>
      <c r="R89" s="11"/>
      <c r="S89" s="11">
        <v>0</v>
      </c>
      <c r="T89" s="11">
        <f t="shared" ref="T89:T106" si="23">S89*1.04</f>
        <v>0</v>
      </c>
      <c r="U89" s="11">
        <f t="shared" si="22"/>
        <v>0</v>
      </c>
      <c r="V89" s="11">
        <v>0</v>
      </c>
      <c r="W89" s="372">
        <f t="shared" si="21"/>
        <v>36418</v>
      </c>
    </row>
    <row r="90" spans="1:23" ht="25.5" x14ac:dyDescent="0.25">
      <c r="A90" s="486"/>
      <c r="B90" s="486"/>
      <c r="C90" s="486"/>
      <c r="D90" s="486"/>
      <c r="E90" s="489"/>
      <c r="F90" s="519"/>
      <c r="G90" s="10">
        <v>843</v>
      </c>
      <c r="H90" s="10">
        <v>10</v>
      </c>
      <c r="I90" s="58" t="s">
        <v>45</v>
      </c>
      <c r="J90" s="18" t="s">
        <v>117</v>
      </c>
      <c r="K90" s="16" t="s">
        <v>116</v>
      </c>
      <c r="L90" s="11">
        <v>24323.9</v>
      </c>
      <c r="M90" s="11">
        <v>4443.1000000000004</v>
      </c>
      <c r="N90" s="11">
        <v>0</v>
      </c>
      <c r="O90" s="23">
        <v>0</v>
      </c>
      <c r="P90" s="11"/>
      <c r="Q90" s="21"/>
      <c r="R90" s="11"/>
      <c r="S90" s="11">
        <v>0</v>
      </c>
      <c r="T90" s="11">
        <f t="shared" si="23"/>
        <v>0</v>
      </c>
      <c r="U90" s="11">
        <f t="shared" si="22"/>
        <v>0</v>
      </c>
      <c r="V90" s="11">
        <v>0</v>
      </c>
      <c r="W90" s="372">
        <f t="shared" si="21"/>
        <v>28767</v>
      </c>
    </row>
    <row r="91" spans="1:23" ht="25.5" customHeight="1" x14ac:dyDescent="0.25">
      <c r="A91" s="486"/>
      <c r="B91" s="486"/>
      <c r="C91" s="486"/>
      <c r="D91" s="486"/>
      <c r="E91" s="489"/>
      <c r="F91" s="518" t="s">
        <v>33</v>
      </c>
      <c r="G91" s="10">
        <v>835</v>
      </c>
      <c r="H91" s="18" t="s">
        <v>78</v>
      </c>
      <c r="I91" s="58" t="s">
        <v>48</v>
      </c>
      <c r="J91" s="18" t="s">
        <v>115</v>
      </c>
      <c r="K91" s="16">
        <v>810</v>
      </c>
      <c r="L91" s="11">
        <v>1987.4</v>
      </c>
      <c r="M91" s="11">
        <v>625.29999999999995</v>
      </c>
      <c r="N91" s="11">
        <v>0</v>
      </c>
      <c r="O91" s="23">
        <v>0</v>
      </c>
      <c r="P91" s="11"/>
      <c r="Q91" s="21"/>
      <c r="R91" s="11"/>
      <c r="S91" s="11">
        <v>0</v>
      </c>
      <c r="T91" s="11">
        <f t="shared" si="23"/>
        <v>0</v>
      </c>
      <c r="U91" s="11">
        <f t="shared" si="22"/>
        <v>0</v>
      </c>
      <c r="V91" s="11">
        <v>0</v>
      </c>
      <c r="W91" s="372">
        <f t="shared" si="21"/>
        <v>2612.6999999999998</v>
      </c>
    </row>
    <row r="92" spans="1:23" ht="25.5" x14ac:dyDescent="0.25">
      <c r="A92" s="486"/>
      <c r="B92" s="486"/>
      <c r="C92" s="486"/>
      <c r="D92" s="486"/>
      <c r="E92" s="489"/>
      <c r="F92" s="519"/>
      <c r="G92" s="10">
        <v>835</v>
      </c>
      <c r="H92" s="18" t="s">
        <v>78</v>
      </c>
      <c r="I92" s="58" t="s">
        <v>48</v>
      </c>
      <c r="J92" s="18" t="s">
        <v>117</v>
      </c>
      <c r="K92" s="16">
        <v>810</v>
      </c>
      <c r="L92" s="11">
        <v>4637.3</v>
      </c>
      <c r="M92" s="11">
        <v>792.4</v>
      </c>
      <c r="N92" s="11">
        <v>0</v>
      </c>
      <c r="O92" s="23">
        <v>0</v>
      </c>
      <c r="P92" s="11"/>
      <c r="Q92" s="21"/>
      <c r="R92" s="11"/>
      <c r="S92" s="11">
        <v>0</v>
      </c>
      <c r="T92" s="11">
        <f t="shared" si="23"/>
        <v>0</v>
      </c>
      <c r="U92" s="11">
        <f t="shared" si="22"/>
        <v>0</v>
      </c>
      <c r="V92" s="11">
        <v>0</v>
      </c>
      <c r="W92" s="372">
        <f t="shared" si="21"/>
        <v>5429.7</v>
      </c>
    </row>
    <row r="93" spans="1:23" ht="25.5" x14ac:dyDescent="0.25">
      <c r="A93" s="486"/>
      <c r="B93" s="486"/>
      <c r="C93" s="486"/>
      <c r="D93" s="486"/>
      <c r="E93" s="489"/>
      <c r="F93" s="518" t="s">
        <v>34</v>
      </c>
      <c r="G93" s="10">
        <v>874</v>
      </c>
      <c r="H93" s="18" t="s">
        <v>80</v>
      </c>
      <c r="I93" s="58" t="s">
        <v>48</v>
      </c>
      <c r="J93" s="18" t="s">
        <v>115</v>
      </c>
      <c r="K93" s="16" t="s">
        <v>118</v>
      </c>
      <c r="L93" s="11">
        <v>1500</v>
      </c>
      <c r="M93" s="11">
        <v>150</v>
      </c>
      <c r="N93" s="11">
        <v>0</v>
      </c>
      <c r="O93" s="23">
        <v>0</v>
      </c>
      <c r="P93" s="11"/>
      <c r="Q93" s="21"/>
      <c r="R93" s="11"/>
      <c r="S93" s="11">
        <v>0</v>
      </c>
      <c r="T93" s="11">
        <f t="shared" si="23"/>
        <v>0</v>
      </c>
      <c r="U93" s="11">
        <f t="shared" si="22"/>
        <v>0</v>
      </c>
      <c r="V93" s="11">
        <v>0</v>
      </c>
      <c r="W93" s="372">
        <f t="shared" si="21"/>
        <v>1650</v>
      </c>
    </row>
    <row r="94" spans="1:23" ht="25.5" x14ac:dyDescent="0.25">
      <c r="A94" s="486"/>
      <c r="B94" s="486"/>
      <c r="C94" s="486"/>
      <c r="D94" s="486"/>
      <c r="E94" s="489"/>
      <c r="F94" s="519"/>
      <c r="G94" s="10">
        <v>874</v>
      </c>
      <c r="H94" s="18" t="s">
        <v>80</v>
      </c>
      <c r="I94" s="58" t="s">
        <v>48</v>
      </c>
      <c r="J94" s="18" t="s">
        <v>117</v>
      </c>
      <c r="K94" s="16" t="s">
        <v>118</v>
      </c>
      <c r="L94" s="21">
        <v>3500</v>
      </c>
      <c r="M94" s="11">
        <v>12469.8</v>
      </c>
      <c r="N94" s="11">
        <v>0</v>
      </c>
      <c r="O94" s="23">
        <v>0</v>
      </c>
      <c r="P94" s="11"/>
      <c r="Q94" s="21"/>
      <c r="R94" s="11"/>
      <c r="S94" s="11">
        <v>0</v>
      </c>
      <c r="T94" s="11">
        <f t="shared" si="23"/>
        <v>0</v>
      </c>
      <c r="U94" s="11">
        <f t="shared" si="22"/>
        <v>0</v>
      </c>
      <c r="V94" s="11">
        <v>0</v>
      </c>
      <c r="W94" s="372">
        <f t="shared" si="21"/>
        <v>15969.8</v>
      </c>
    </row>
    <row r="95" spans="1:23" ht="25.5" customHeight="1" x14ac:dyDescent="0.25">
      <c r="A95" s="486"/>
      <c r="B95" s="486"/>
      <c r="C95" s="486"/>
      <c r="D95" s="486"/>
      <c r="E95" s="489"/>
      <c r="F95" s="518" t="s">
        <v>35</v>
      </c>
      <c r="G95" s="10">
        <v>847</v>
      </c>
      <c r="H95" s="10">
        <v>11</v>
      </c>
      <c r="I95" s="58" t="s">
        <v>51</v>
      </c>
      <c r="J95" s="18" t="s">
        <v>115</v>
      </c>
      <c r="K95" s="16" t="s">
        <v>118</v>
      </c>
      <c r="L95" s="21">
        <v>1985.3</v>
      </c>
      <c r="M95" s="11">
        <v>4255.3</v>
      </c>
      <c r="N95" s="11">
        <v>0</v>
      </c>
      <c r="O95" s="23">
        <v>0</v>
      </c>
      <c r="P95" s="11"/>
      <c r="Q95" s="21"/>
      <c r="R95" s="11"/>
      <c r="S95" s="11">
        <v>0</v>
      </c>
      <c r="T95" s="11">
        <f t="shared" si="23"/>
        <v>0</v>
      </c>
      <c r="U95" s="11">
        <f t="shared" si="22"/>
        <v>0</v>
      </c>
      <c r="V95" s="11">
        <v>0</v>
      </c>
      <c r="W95" s="372">
        <f t="shared" si="21"/>
        <v>6240.6</v>
      </c>
    </row>
    <row r="96" spans="1:23" ht="25.5" x14ac:dyDescent="0.25">
      <c r="A96" s="486"/>
      <c r="B96" s="486"/>
      <c r="C96" s="486"/>
      <c r="D96" s="486"/>
      <c r="E96" s="489"/>
      <c r="F96" s="519"/>
      <c r="G96" s="10">
        <v>847</v>
      </c>
      <c r="H96" s="10">
        <v>11</v>
      </c>
      <c r="I96" s="58" t="s">
        <v>51</v>
      </c>
      <c r="J96" s="18" t="s">
        <v>117</v>
      </c>
      <c r="K96" s="16" t="s">
        <v>118</v>
      </c>
      <c r="L96" s="21">
        <v>4636.8999999999996</v>
      </c>
      <c r="M96" s="11">
        <v>1482.4</v>
      </c>
      <c r="N96" s="11">
        <v>0</v>
      </c>
      <c r="O96" s="23">
        <v>0</v>
      </c>
      <c r="P96" s="11"/>
      <c r="Q96" s="21"/>
      <c r="R96" s="11"/>
      <c r="S96" s="11">
        <v>0</v>
      </c>
      <c r="T96" s="11">
        <f t="shared" si="23"/>
        <v>0</v>
      </c>
      <c r="U96" s="11">
        <f t="shared" si="22"/>
        <v>0</v>
      </c>
      <c r="V96" s="11">
        <v>0</v>
      </c>
      <c r="W96" s="372">
        <f t="shared" si="21"/>
        <v>6119.3</v>
      </c>
    </row>
    <row r="97" spans="1:23" ht="25.5" customHeight="1" x14ac:dyDescent="0.25">
      <c r="A97" s="486"/>
      <c r="B97" s="486"/>
      <c r="C97" s="486"/>
      <c r="D97" s="486"/>
      <c r="E97" s="489"/>
      <c r="F97" s="518" t="s">
        <v>97</v>
      </c>
      <c r="G97" s="10">
        <v>855</v>
      </c>
      <c r="H97" s="58" t="s">
        <v>75</v>
      </c>
      <c r="I97" s="58" t="s">
        <v>75</v>
      </c>
      <c r="J97" s="18" t="s">
        <v>115</v>
      </c>
      <c r="K97" s="16">
        <v>612</v>
      </c>
      <c r="L97" s="21">
        <v>960.1</v>
      </c>
      <c r="M97" s="11">
        <v>2525.3000000000002</v>
      </c>
      <c r="N97" s="11">
        <v>0</v>
      </c>
      <c r="O97" s="23">
        <v>0</v>
      </c>
      <c r="P97" s="11"/>
      <c r="Q97" s="21"/>
      <c r="R97" s="11"/>
      <c r="S97" s="11">
        <v>0</v>
      </c>
      <c r="T97" s="11">
        <f t="shared" si="23"/>
        <v>0</v>
      </c>
      <c r="U97" s="11">
        <f t="shared" si="22"/>
        <v>0</v>
      </c>
      <c r="V97" s="11">
        <v>0</v>
      </c>
      <c r="W97" s="372">
        <f t="shared" si="21"/>
        <v>3485.4</v>
      </c>
    </row>
    <row r="98" spans="1:23" ht="25.5" x14ac:dyDescent="0.25">
      <c r="A98" s="486"/>
      <c r="B98" s="486"/>
      <c r="C98" s="486"/>
      <c r="D98" s="486"/>
      <c r="E98" s="489"/>
      <c r="F98" s="519"/>
      <c r="G98" s="10">
        <v>855</v>
      </c>
      <c r="H98" s="58" t="s">
        <v>75</v>
      </c>
      <c r="I98" s="58" t="s">
        <v>75</v>
      </c>
      <c r="J98" s="18" t="s">
        <v>117</v>
      </c>
      <c r="K98" s="16">
        <v>612</v>
      </c>
      <c r="L98" s="21">
        <v>4637.3</v>
      </c>
      <c r="M98" s="11">
        <v>1482.4</v>
      </c>
      <c r="N98" s="11">
        <v>0</v>
      </c>
      <c r="O98" s="23">
        <v>0</v>
      </c>
      <c r="P98" s="11"/>
      <c r="Q98" s="21"/>
      <c r="R98" s="11"/>
      <c r="S98" s="11">
        <v>0</v>
      </c>
      <c r="T98" s="11">
        <f t="shared" si="23"/>
        <v>0</v>
      </c>
      <c r="U98" s="11">
        <f t="shared" si="22"/>
        <v>0</v>
      </c>
      <c r="V98" s="11">
        <v>0</v>
      </c>
      <c r="W98" s="372">
        <f t="shared" si="21"/>
        <v>6119.7</v>
      </c>
    </row>
    <row r="99" spans="1:23" ht="25.5" customHeight="1" x14ac:dyDescent="0.25">
      <c r="A99" s="486"/>
      <c r="B99" s="486"/>
      <c r="C99" s="486"/>
      <c r="D99" s="486"/>
      <c r="E99" s="489"/>
      <c r="F99" s="518" t="s">
        <v>119</v>
      </c>
      <c r="G99" s="10">
        <v>857</v>
      </c>
      <c r="H99" s="58" t="s">
        <v>113</v>
      </c>
      <c r="I99" s="58" t="s">
        <v>48</v>
      </c>
      <c r="J99" s="18" t="s">
        <v>115</v>
      </c>
      <c r="K99" s="16" t="s">
        <v>118</v>
      </c>
      <c r="L99" s="21">
        <v>1900.6</v>
      </c>
      <c r="M99" s="11">
        <v>5957.8</v>
      </c>
      <c r="N99" s="11">
        <v>0</v>
      </c>
      <c r="O99" s="23">
        <v>0</v>
      </c>
      <c r="P99" s="11"/>
      <c r="Q99" s="21"/>
      <c r="R99" s="11"/>
      <c r="S99" s="11">
        <v>0</v>
      </c>
      <c r="T99" s="11">
        <f t="shared" si="23"/>
        <v>0</v>
      </c>
      <c r="U99" s="11">
        <f t="shared" si="22"/>
        <v>0</v>
      </c>
      <c r="V99" s="11">
        <v>0</v>
      </c>
      <c r="W99" s="372">
        <f t="shared" si="21"/>
        <v>7858.4</v>
      </c>
    </row>
    <row r="100" spans="1:23" ht="25.5" x14ac:dyDescent="0.25">
      <c r="A100" s="486"/>
      <c r="B100" s="486"/>
      <c r="C100" s="486"/>
      <c r="D100" s="486"/>
      <c r="E100" s="489"/>
      <c r="F100" s="519"/>
      <c r="G100" s="10">
        <v>857</v>
      </c>
      <c r="H100" s="58" t="s">
        <v>113</v>
      </c>
      <c r="I100" s="58" t="s">
        <v>48</v>
      </c>
      <c r="J100" s="18" t="s">
        <v>117</v>
      </c>
      <c r="K100" s="16" t="s">
        <v>118</v>
      </c>
      <c r="L100" s="21">
        <v>4637.3</v>
      </c>
      <c r="M100" s="11">
        <v>1682.4</v>
      </c>
      <c r="N100" s="11">
        <v>0</v>
      </c>
      <c r="O100" s="23">
        <v>0</v>
      </c>
      <c r="P100" s="11"/>
      <c r="Q100" s="21"/>
      <c r="R100" s="11"/>
      <c r="S100" s="11">
        <v>0</v>
      </c>
      <c r="T100" s="11">
        <f t="shared" si="23"/>
        <v>0</v>
      </c>
      <c r="U100" s="11">
        <f t="shared" si="22"/>
        <v>0</v>
      </c>
      <c r="V100" s="11">
        <v>0</v>
      </c>
      <c r="W100" s="372">
        <f t="shared" si="21"/>
        <v>6319.7</v>
      </c>
    </row>
    <row r="101" spans="1:23" ht="25.5" customHeight="1" x14ac:dyDescent="0.25">
      <c r="A101" s="486"/>
      <c r="B101" s="486"/>
      <c r="C101" s="486"/>
      <c r="D101" s="486"/>
      <c r="E101" s="489"/>
      <c r="F101" s="518" t="s">
        <v>37</v>
      </c>
      <c r="G101" s="10">
        <v>845</v>
      </c>
      <c r="H101" s="18" t="s">
        <v>48</v>
      </c>
      <c r="I101" s="58" t="s">
        <v>40</v>
      </c>
      <c r="J101" s="18" t="s">
        <v>115</v>
      </c>
      <c r="K101" s="16">
        <v>240</v>
      </c>
      <c r="L101" s="11">
        <v>0</v>
      </c>
      <c r="M101" s="11">
        <v>5208.8999999999996</v>
      </c>
      <c r="N101" s="11">
        <v>0</v>
      </c>
      <c r="O101" s="23">
        <v>0</v>
      </c>
      <c r="P101" s="11"/>
      <c r="Q101" s="21"/>
      <c r="R101" s="11"/>
      <c r="S101" s="11">
        <v>0</v>
      </c>
      <c r="T101" s="11">
        <f t="shared" si="23"/>
        <v>0</v>
      </c>
      <c r="U101" s="11">
        <f t="shared" si="22"/>
        <v>0</v>
      </c>
      <c r="V101" s="11">
        <v>0</v>
      </c>
      <c r="W101" s="372">
        <f t="shared" si="21"/>
        <v>5208.8999999999996</v>
      </c>
    </row>
    <row r="102" spans="1:23" ht="25.5" x14ac:dyDescent="0.25">
      <c r="A102" s="487"/>
      <c r="B102" s="487"/>
      <c r="C102" s="487"/>
      <c r="D102" s="487"/>
      <c r="E102" s="490"/>
      <c r="F102" s="519"/>
      <c r="G102" s="10">
        <v>845</v>
      </c>
      <c r="H102" s="18" t="s">
        <v>48</v>
      </c>
      <c r="I102" s="58" t="s">
        <v>40</v>
      </c>
      <c r="J102" s="18" t="s">
        <v>120</v>
      </c>
      <c r="K102" s="16">
        <v>240</v>
      </c>
      <c r="L102" s="11">
        <v>0</v>
      </c>
      <c r="M102" s="11">
        <v>2470.6999999999998</v>
      </c>
      <c r="N102" s="11">
        <v>0</v>
      </c>
      <c r="O102" s="23">
        <v>0</v>
      </c>
      <c r="P102" s="11"/>
      <c r="Q102" s="21"/>
      <c r="R102" s="11"/>
      <c r="S102" s="11">
        <v>0</v>
      </c>
      <c r="T102" s="11">
        <f t="shared" si="23"/>
        <v>0</v>
      </c>
      <c r="U102" s="11">
        <f t="shared" si="22"/>
        <v>0</v>
      </c>
      <c r="V102" s="11">
        <v>0</v>
      </c>
      <c r="W102" s="372">
        <f t="shared" si="21"/>
        <v>2470.6999999999998</v>
      </c>
    </row>
    <row r="103" spans="1:23" ht="15" customHeight="1" x14ac:dyDescent="0.25">
      <c r="A103" s="192" t="s">
        <v>27</v>
      </c>
      <c r="B103" s="192" t="s">
        <v>98</v>
      </c>
      <c r="C103" s="192" t="s">
        <v>75</v>
      </c>
      <c r="D103" s="201"/>
      <c r="E103" s="516" t="s">
        <v>121</v>
      </c>
      <c r="F103" s="210" t="s">
        <v>29</v>
      </c>
      <c r="G103" s="10"/>
      <c r="H103" s="18"/>
      <c r="I103" s="58"/>
      <c r="J103" s="18"/>
      <c r="K103" s="16"/>
      <c r="L103" s="11">
        <f>L104+L105</f>
        <v>9153.2999999999993</v>
      </c>
      <c r="M103" s="11">
        <f t="shared" ref="M103:V103" si="24">M104+M105</f>
        <v>12348.3</v>
      </c>
      <c r="N103" s="11">
        <f t="shared" si="24"/>
        <v>16968.900000000001</v>
      </c>
      <c r="O103" s="11">
        <f t="shared" si="24"/>
        <v>15865.1</v>
      </c>
      <c r="P103" s="11">
        <f t="shared" si="24"/>
        <v>11036.4</v>
      </c>
      <c r="Q103" s="11">
        <f t="shared" si="24"/>
        <v>6696.7</v>
      </c>
      <c r="R103" s="11">
        <f t="shared" si="24"/>
        <v>3429.2</v>
      </c>
      <c r="S103" s="11">
        <f t="shared" si="24"/>
        <v>2759.1</v>
      </c>
      <c r="T103" s="11">
        <f t="shared" si="24"/>
        <v>2759.1</v>
      </c>
      <c r="U103" s="11">
        <f t="shared" si="24"/>
        <v>2759.1</v>
      </c>
      <c r="V103" s="11">
        <f t="shared" si="24"/>
        <v>2563.1999999999998</v>
      </c>
      <c r="W103" s="372">
        <f t="shared" si="21"/>
        <v>86338.4</v>
      </c>
    </row>
    <row r="104" spans="1:23" ht="25.5" x14ac:dyDescent="0.25">
      <c r="A104" s="107"/>
      <c r="B104" s="107"/>
      <c r="C104" s="107"/>
      <c r="D104" s="202"/>
      <c r="E104" s="516"/>
      <c r="F104" s="227" t="s">
        <v>30</v>
      </c>
      <c r="G104" s="10">
        <v>843</v>
      </c>
      <c r="H104" s="18" t="s">
        <v>64</v>
      </c>
      <c r="I104" s="58" t="s">
        <v>54</v>
      </c>
      <c r="J104" s="18" t="s">
        <v>122</v>
      </c>
      <c r="K104" s="16" t="s">
        <v>123</v>
      </c>
      <c r="L104" s="11">
        <v>9153.2999999999993</v>
      </c>
      <c r="M104" s="11">
        <v>12348.3</v>
      </c>
      <c r="N104" s="11">
        <v>16968.900000000001</v>
      </c>
      <c r="O104" s="19">
        <v>15865.1</v>
      </c>
      <c r="P104" s="11">
        <v>11036.4</v>
      </c>
      <c r="Q104" s="21">
        <v>6696.7</v>
      </c>
      <c r="R104" s="282">
        <v>1791.5</v>
      </c>
      <c r="S104" s="11">
        <v>2759.1</v>
      </c>
      <c r="T104" s="11">
        <v>2759.1</v>
      </c>
      <c r="U104" s="11">
        <v>2759.1</v>
      </c>
      <c r="V104" s="11">
        <f>U104*0.929</f>
        <v>2563.1999999999998</v>
      </c>
      <c r="W104" s="372">
        <f t="shared" si="21"/>
        <v>84700.7</v>
      </c>
    </row>
    <row r="105" spans="1:23" ht="69" customHeight="1" x14ac:dyDescent="0.25">
      <c r="A105" s="108"/>
      <c r="B105" s="108"/>
      <c r="C105" s="108"/>
      <c r="D105" s="203"/>
      <c r="E105" s="516"/>
      <c r="F105" s="226" t="s">
        <v>463</v>
      </c>
      <c r="G105" s="187">
        <v>845</v>
      </c>
      <c r="H105" s="18" t="s">
        <v>64</v>
      </c>
      <c r="I105" s="58" t="s">
        <v>54</v>
      </c>
      <c r="J105" s="18" t="s">
        <v>122</v>
      </c>
      <c r="K105" s="16" t="s">
        <v>469</v>
      </c>
      <c r="L105" s="191"/>
      <c r="M105" s="191"/>
      <c r="N105" s="191"/>
      <c r="O105" s="197"/>
      <c r="P105" s="191"/>
      <c r="Q105" s="191"/>
      <c r="R105" s="282">
        <v>1637.7</v>
      </c>
      <c r="S105" s="218"/>
      <c r="T105" s="218"/>
      <c r="U105" s="218"/>
      <c r="V105" s="11">
        <f t="shared" ref="V105:V110" si="25">U105*0.929</f>
        <v>0</v>
      </c>
      <c r="W105" s="372">
        <f t="shared" si="21"/>
        <v>1637.7</v>
      </c>
    </row>
    <row r="106" spans="1:23" ht="38.25" x14ac:dyDescent="0.25">
      <c r="A106" s="29" t="s">
        <v>27</v>
      </c>
      <c r="B106" s="155" t="s">
        <v>98</v>
      </c>
      <c r="C106" s="155" t="s">
        <v>64</v>
      </c>
      <c r="D106" s="155"/>
      <c r="E106" s="160" t="s">
        <v>124</v>
      </c>
      <c r="F106" s="59" t="s">
        <v>30</v>
      </c>
      <c r="G106" s="10">
        <v>843</v>
      </c>
      <c r="H106" s="18" t="s">
        <v>64</v>
      </c>
      <c r="I106" s="58" t="s">
        <v>54</v>
      </c>
      <c r="J106" s="18" t="s">
        <v>125</v>
      </c>
      <c r="K106" s="16">
        <v>622</v>
      </c>
      <c r="L106" s="11">
        <v>6901</v>
      </c>
      <c r="M106" s="11">
        <v>31150.3</v>
      </c>
      <c r="N106" s="11">
        <v>8491.6</v>
      </c>
      <c r="O106" s="19">
        <v>4699.3999999999996</v>
      </c>
      <c r="P106" s="11">
        <v>0</v>
      </c>
      <c r="Q106" s="21">
        <v>0</v>
      </c>
      <c r="R106" s="11">
        <v>0</v>
      </c>
      <c r="S106" s="11">
        <v>0</v>
      </c>
      <c r="T106" s="11">
        <f t="shared" si="23"/>
        <v>0</v>
      </c>
      <c r="U106" s="11">
        <f t="shared" si="22"/>
        <v>0</v>
      </c>
      <c r="V106" s="11">
        <f t="shared" si="25"/>
        <v>0</v>
      </c>
      <c r="W106" s="372">
        <f t="shared" si="21"/>
        <v>51242.3</v>
      </c>
    </row>
    <row r="107" spans="1:23" ht="42" customHeight="1" x14ac:dyDescent="0.25">
      <c r="A107" s="58" t="s">
        <v>27</v>
      </c>
      <c r="B107" s="58" t="s">
        <v>98</v>
      </c>
      <c r="C107" s="58" t="s">
        <v>126</v>
      </c>
      <c r="D107" s="58"/>
      <c r="E107" s="28" t="s">
        <v>127</v>
      </c>
      <c r="F107" s="59" t="s">
        <v>30</v>
      </c>
      <c r="G107" s="10">
        <v>843</v>
      </c>
      <c r="H107" s="18" t="s">
        <v>64</v>
      </c>
      <c r="I107" s="58" t="s">
        <v>62</v>
      </c>
      <c r="J107" s="18" t="s">
        <v>128</v>
      </c>
      <c r="K107" s="16">
        <v>630</v>
      </c>
      <c r="L107" s="11">
        <v>0</v>
      </c>
      <c r="M107" s="11">
        <v>62.3</v>
      </c>
      <c r="N107" s="11">
        <v>369.4</v>
      </c>
      <c r="O107" s="19">
        <v>2202.1</v>
      </c>
      <c r="P107" s="11">
        <v>4594.8</v>
      </c>
      <c r="Q107" s="21">
        <v>8291.5</v>
      </c>
      <c r="R107" s="282">
        <v>10143.5</v>
      </c>
      <c r="S107" s="11">
        <v>3500</v>
      </c>
      <c r="T107" s="11">
        <v>3500</v>
      </c>
      <c r="U107" s="11">
        <v>3500</v>
      </c>
      <c r="V107" s="11">
        <f t="shared" si="25"/>
        <v>3251.5</v>
      </c>
      <c r="W107" s="372">
        <f t="shared" si="21"/>
        <v>39415.1</v>
      </c>
    </row>
    <row r="108" spans="1:23" ht="81" customHeight="1" x14ac:dyDescent="0.25">
      <c r="A108" s="155" t="s">
        <v>27</v>
      </c>
      <c r="B108" s="155" t="s">
        <v>98</v>
      </c>
      <c r="C108" s="155" t="s">
        <v>78</v>
      </c>
      <c r="D108" s="155"/>
      <c r="E108" s="28" t="s">
        <v>129</v>
      </c>
      <c r="F108" s="59" t="s">
        <v>30</v>
      </c>
      <c r="G108" s="10">
        <v>843</v>
      </c>
      <c r="H108" s="18" t="s">
        <v>64</v>
      </c>
      <c r="I108" s="58" t="s">
        <v>62</v>
      </c>
      <c r="J108" s="18" t="s">
        <v>130</v>
      </c>
      <c r="K108" s="16" t="s">
        <v>528</v>
      </c>
      <c r="L108" s="11"/>
      <c r="M108" s="11"/>
      <c r="N108" s="11"/>
      <c r="O108" s="19"/>
      <c r="P108" s="11"/>
      <c r="Q108" s="21">
        <v>2806708.7</v>
      </c>
      <c r="R108" s="11">
        <v>3009038.5</v>
      </c>
      <c r="S108" s="11">
        <v>2257806.9</v>
      </c>
      <c r="T108" s="11">
        <v>2282179</v>
      </c>
      <c r="U108" s="11">
        <v>2380640.1</v>
      </c>
      <c r="V108" s="11">
        <f t="shared" si="25"/>
        <v>2211614.7000000002</v>
      </c>
      <c r="W108" s="372">
        <f t="shared" si="21"/>
        <v>14947987.9</v>
      </c>
    </row>
    <row r="109" spans="1:23" ht="70.5" customHeight="1" x14ac:dyDescent="0.25">
      <c r="A109" s="186" t="s">
        <v>27</v>
      </c>
      <c r="B109" s="186" t="s">
        <v>98</v>
      </c>
      <c r="C109" s="186" t="s">
        <v>317</v>
      </c>
      <c r="D109" s="186"/>
      <c r="E109" s="28" t="s">
        <v>475</v>
      </c>
      <c r="F109" s="59" t="s">
        <v>30</v>
      </c>
      <c r="G109" s="10">
        <v>843</v>
      </c>
      <c r="H109" s="18" t="s">
        <v>64</v>
      </c>
      <c r="I109" s="58" t="s">
        <v>62</v>
      </c>
      <c r="J109" s="18" t="s">
        <v>476</v>
      </c>
      <c r="K109" s="16">
        <v>320</v>
      </c>
      <c r="L109" s="11"/>
      <c r="M109" s="11"/>
      <c r="N109" s="11"/>
      <c r="O109" s="19"/>
      <c r="P109" s="11"/>
      <c r="Q109" s="21"/>
      <c r="R109" s="11"/>
      <c r="S109" s="11">
        <v>821</v>
      </c>
      <c r="T109" s="11">
        <v>738.9</v>
      </c>
      <c r="U109" s="11">
        <v>738.9</v>
      </c>
      <c r="V109" s="11">
        <f t="shared" si="25"/>
        <v>686.4</v>
      </c>
      <c r="W109" s="372">
        <f t="shared" si="21"/>
        <v>2985.2</v>
      </c>
    </row>
    <row r="110" spans="1:23" ht="15" x14ac:dyDescent="0.25">
      <c r="A110" s="186" t="s">
        <v>27</v>
      </c>
      <c r="B110" s="186" t="s">
        <v>98</v>
      </c>
      <c r="C110" s="186" t="s">
        <v>93</v>
      </c>
      <c r="D110" s="186"/>
      <c r="E110" s="28" t="s">
        <v>464</v>
      </c>
      <c r="F110" s="59" t="s">
        <v>30</v>
      </c>
      <c r="G110" s="10">
        <v>843</v>
      </c>
      <c r="H110" s="18" t="s">
        <v>64</v>
      </c>
      <c r="I110" s="58" t="s">
        <v>62</v>
      </c>
      <c r="J110" s="18" t="s">
        <v>465</v>
      </c>
      <c r="K110" s="16">
        <v>612</v>
      </c>
      <c r="L110" s="11"/>
      <c r="M110" s="11"/>
      <c r="N110" s="11"/>
      <c r="O110" s="19"/>
      <c r="P110" s="11"/>
      <c r="Q110" s="21"/>
      <c r="R110" s="11"/>
      <c r="S110" s="11">
        <v>73233.5</v>
      </c>
      <c r="T110" s="11">
        <v>72233.5</v>
      </c>
      <c r="U110" s="11">
        <v>78598.8</v>
      </c>
      <c r="V110" s="11">
        <f t="shared" si="25"/>
        <v>73018.3</v>
      </c>
      <c r="W110" s="372">
        <f t="shared" si="21"/>
        <v>297084.09999999998</v>
      </c>
    </row>
    <row r="111" spans="1:23" ht="15" x14ac:dyDescent="0.25">
      <c r="A111" s="492" t="s">
        <v>27</v>
      </c>
      <c r="B111" s="492" t="s">
        <v>132</v>
      </c>
      <c r="C111" s="492"/>
      <c r="D111" s="495"/>
      <c r="E111" s="491" t="s">
        <v>133</v>
      </c>
      <c r="F111" s="210" t="s">
        <v>29</v>
      </c>
      <c r="G111" s="10"/>
      <c r="H111" s="10"/>
      <c r="I111" s="58"/>
      <c r="J111" s="58"/>
      <c r="K111" s="10"/>
      <c r="L111" s="11">
        <v>329578</v>
      </c>
      <c r="M111" s="11">
        <v>367467.8</v>
      </c>
      <c r="N111" s="11">
        <v>329883.5</v>
      </c>
      <c r="O111" s="11">
        <v>419057.2</v>
      </c>
      <c r="P111" s="11">
        <f>P112</f>
        <v>462413</v>
      </c>
      <c r="Q111" s="11">
        <f>Q112</f>
        <v>539416.9</v>
      </c>
      <c r="R111" s="11">
        <f>R112+R113</f>
        <v>559321.30000000005</v>
      </c>
      <c r="S111" s="11">
        <f>S112+S113</f>
        <v>440882.4</v>
      </c>
      <c r="T111" s="11">
        <f>T112+T113</f>
        <v>435596.2</v>
      </c>
      <c r="U111" s="11">
        <f>U112+U113</f>
        <v>443536</v>
      </c>
      <c r="V111" s="11">
        <f>V112+V113</f>
        <v>412044.9</v>
      </c>
      <c r="W111" s="372">
        <f t="shared" si="21"/>
        <v>4739197.2</v>
      </c>
    </row>
    <row r="112" spans="1:23" ht="15" x14ac:dyDescent="0.25">
      <c r="A112" s="493"/>
      <c r="B112" s="493"/>
      <c r="C112" s="493"/>
      <c r="D112" s="496"/>
      <c r="E112" s="491"/>
      <c r="F112" s="309" t="s">
        <v>30</v>
      </c>
      <c r="G112" s="10">
        <v>843</v>
      </c>
      <c r="H112" s="10"/>
      <c r="I112" s="58"/>
      <c r="J112" s="58"/>
      <c r="K112" s="10"/>
      <c r="L112" s="11">
        <v>329578</v>
      </c>
      <c r="M112" s="11">
        <v>367467.8</v>
      </c>
      <c r="N112" s="11">
        <v>329883.5</v>
      </c>
      <c r="O112" s="11">
        <v>419057.2</v>
      </c>
      <c r="P112" s="11">
        <f t="shared" ref="P112:U112" si="26">P115+P118+P121+P124+P126</f>
        <v>462413</v>
      </c>
      <c r="Q112" s="11">
        <f t="shared" si="26"/>
        <v>539416.9</v>
      </c>
      <c r="R112" s="11">
        <f t="shared" si="26"/>
        <v>320619.3</v>
      </c>
      <c r="S112" s="11">
        <f t="shared" si="26"/>
        <v>350374</v>
      </c>
      <c r="T112" s="11">
        <f t="shared" si="26"/>
        <v>343452.2</v>
      </c>
      <c r="U112" s="11">
        <f t="shared" si="26"/>
        <v>347738.1</v>
      </c>
      <c r="V112" s="11">
        <f>U112*0.929</f>
        <v>323048.7</v>
      </c>
      <c r="W112" s="372">
        <f t="shared" si="21"/>
        <v>4133048.7</v>
      </c>
    </row>
    <row r="113" spans="1:23" ht="63.75" x14ac:dyDescent="0.25">
      <c r="A113" s="494"/>
      <c r="B113" s="494"/>
      <c r="C113" s="494"/>
      <c r="D113" s="497"/>
      <c r="E113" s="491"/>
      <c r="F113" s="226" t="s">
        <v>463</v>
      </c>
      <c r="G113" s="187">
        <v>845</v>
      </c>
      <c r="H113" s="187"/>
      <c r="I113" s="188"/>
      <c r="J113" s="58"/>
      <c r="K113" s="189"/>
      <c r="L113" s="191"/>
      <c r="M113" s="191"/>
      <c r="N113" s="191"/>
      <c r="O113" s="197"/>
      <c r="P113" s="191"/>
      <c r="Q113" s="191"/>
      <c r="R113" s="282">
        <f>R116+R119+R122+R125</f>
        <v>238702</v>
      </c>
      <c r="S113" s="218">
        <f>S116+S119+S122+S125</f>
        <v>90508.4</v>
      </c>
      <c r="T113" s="218">
        <f>T116+T119+T122+T125</f>
        <v>92144</v>
      </c>
      <c r="U113" s="218">
        <f>U116+U119+U122+U125</f>
        <v>95797.9</v>
      </c>
      <c r="V113" s="11">
        <f>U113*0.929</f>
        <v>88996.2</v>
      </c>
      <c r="W113" s="372">
        <f t="shared" si="21"/>
        <v>606148.5</v>
      </c>
    </row>
    <row r="114" spans="1:23" ht="15" x14ac:dyDescent="0.25">
      <c r="A114" s="192" t="s">
        <v>27</v>
      </c>
      <c r="B114" s="192" t="s">
        <v>132</v>
      </c>
      <c r="C114" s="192" t="s">
        <v>40</v>
      </c>
      <c r="D114" s="194"/>
      <c r="E114" s="185"/>
      <c r="F114" s="59" t="s">
        <v>29</v>
      </c>
      <c r="G114" s="10"/>
      <c r="H114" s="10"/>
      <c r="I114" s="58"/>
      <c r="J114" s="58"/>
      <c r="K114" s="10"/>
      <c r="L114" s="11">
        <f t="shared" ref="L114:Q114" si="27">L115+L116</f>
        <v>12177.8</v>
      </c>
      <c r="M114" s="11">
        <f t="shared" si="27"/>
        <v>15883.4</v>
      </c>
      <c r="N114" s="11">
        <f t="shared" si="27"/>
        <v>9467.5</v>
      </c>
      <c r="O114" s="11">
        <f t="shared" si="27"/>
        <v>12513</v>
      </c>
      <c r="P114" s="11">
        <f t="shared" si="27"/>
        <v>12643</v>
      </c>
      <c r="Q114" s="11">
        <f t="shared" si="27"/>
        <v>42470.3</v>
      </c>
      <c r="R114" s="11">
        <f>R115+R116</f>
        <v>35014.9</v>
      </c>
      <c r="S114" s="11">
        <f>S115+S116</f>
        <v>17880.400000000001</v>
      </c>
      <c r="T114" s="11">
        <f>T115+T116</f>
        <v>9822.7000000000007</v>
      </c>
      <c r="U114" s="11">
        <f>U115+U116</f>
        <v>9822.7000000000007</v>
      </c>
      <c r="V114" s="11">
        <f>V115+V116</f>
        <v>9125.2999999999993</v>
      </c>
      <c r="W114" s="372">
        <f t="shared" si="21"/>
        <v>186821</v>
      </c>
    </row>
    <row r="115" spans="1:23" ht="42.75" customHeight="1" x14ac:dyDescent="0.25">
      <c r="A115" s="107"/>
      <c r="B115" s="107"/>
      <c r="C115" s="107"/>
      <c r="D115" s="195"/>
      <c r="E115" s="499" t="s">
        <v>468</v>
      </c>
      <c r="F115" s="17" t="s">
        <v>30</v>
      </c>
      <c r="G115" s="10">
        <v>843</v>
      </c>
      <c r="H115" s="10">
        <v>10</v>
      </c>
      <c r="I115" s="18" t="s">
        <v>131</v>
      </c>
      <c r="J115" s="58" t="s">
        <v>134</v>
      </c>
      <c r="K115" s="16" t="s">
        <v>135</v>
      </c>
      <c r="L115" s="11">
        <v>12177.8</v>
      </c>
      <c r="M115" s="11">
        <v>15883.4</v>
      </c>
      <c r="N115" s="11">
        <v>9467.5</v>
      </c>
      <c r="O115" s="19">
        <v>12513</v>
      </c>
      <c r="P115" s="11">
        <v>12643</v>
      </c>
      <c r="Q115" s="11">
        <v>42470.3</v>
      </c>
      <c r="R115" s="11">
        <v>31283.200000000001</v>
      </c>
      <c r="S115" s="11">
        <v>17880.400000000001</v>
      </c>
      <c r="T115" s="11">
        <v>9822.7000000000007</v>
      </c>
      <c r="U115" s="11">
        <v>9822.7000000000007</v>
      </c>
      <c r="V115" s="11">
        <f>U115*0.929</f>
        <v>9125.2999999999993</v>
      </c>
      <c r="W115" s="372">
        <f t="shared" si="21"/>
        <v>183089.3</v>
      </c>
    </row>
    <row r="116" spans="1:23" ht="69" customHeight="1" x14ac:dyDescent="0.25">
      <c r="A116" s="108"/>
      <c r="B116" s="108"/>
      <c r="C116" s="108"/>
      <c r="D116" s="196"/>
      <c r="E116" s="500"/>
      <c r="F116" s="225" t="s">
        <v>463</v>
      </c>
      <c r="G116" s="187">
        <v>845</v>
      </c>
      <c r="H116" s="187">
        <v>10</v>
      </c>
      <c r="I116" s="18" t="s">
        <v>131</v>
      </c>
      <c r="J116" s="58" t="s">
        <v>134</v>
      </c>
      <c r="K116" s="16" t="s">
        <v>135</v>
      </c>
      <c r="L116" s="191"/>
      <c r="M116" s="191"/>
      <c r="N116" s="191"/>
      <c r="O116" s="197"/>
      <c r="P116" s="191"/>
      <c r="Q116" s="191"/>
      <c r="R116" s="282">
        <v>3731.7</v>
      </c>
      <c r="S116" s="191"/>
      <c r="T116" s="191"/>
      <c r="U116" s="191"/>
      <c r="V116" s="11">
        <v>0</v>
      </c>
      <c r="W116" s="372">
        <f t="shared" si="21"/>
        <v>3731.7</v>
      </c>
    </row>
    <row r="117" spans="1:23" ht="15" customHeight="1" x14ac:dyDescent="0.25">
      <c r="A117" s="192" t="s">
        <v>27</v>
      </c>
      <c r="B117" s="192" t="s">
        <v>132</v>
      </c>
      <c r="C117" s="192" t="s">
        <v>62</v>
      </c>
      <c r="D117" s="194"/>
      <c r="E117" s="501" t="s">
        <v>531</v>
      </c>
      <c r="F117" s="59" t="s">
        <v>29</v>
      </c>
      <c r="G117" s="10"/>
      <c r="H117" s="10"/>
      <c r="I117" s="58"/>
      <c r="J117" s="58"/>
      <c r="K117" s="10"/>
      <c r="L117" s="11">
        <f t="shared" ref="L117:Q117" si="28">L118+L119</f>
        <v>66910.3</v>
      </c>
      <c r="M117" s="11">
        <f t="shared" si="28"/>
        <v>67331.199999999997</v>
      </c>
      <c r="N117" s="11">
        <f t="shared" si="28"/>
        <v>66679.399999999994</v>
      </c>
      <c r="O117" s="11">
        <f t="shared" si="28"/>
        <v>99915.1</v>
      </c>
      <c r="P117" s="11">
        <f t="shared" si="28"/>
        <v>84790.1</v>
      </c>
      <c r="Q117" s="11">
        <f t="shared" si="28"/>
        <v>91715.4</v>
      </c>
      <c r="R117" s="11">
        <f>R118+R119</f>
        <v>113465.9</v>
      </c>
      <c r="S117" s="11">
        <f>S118+S119</f>
        <v>159617.9</v>
      </c>
      <c r="T117" s="11">
        <f>T118+T119</f>
        <v>166015.4</v>
      </c>
      <c r="U117" s="11">
        <f>U118+U119</f>
        <v>172641.2</v>
      </c>
      <c r="V117" s="11">
        <f>V118+V119</f>
        <v>160383.6</v>
      </c>
      <c r="W117" s="372">
        <f t="shared" si="21"/>
        <v>1249465.5</v>
      </c>
    </row>
    <row r="118" spans="1:23" ht="55.5" customHeight="1" x14ac:dyDescent="0.25">
      <c r="A118" s="107"/>
      <c r="B118" s="107"/>
      <c r="C118" s="107"/>
      <c r="D118" s="195"/>
      <c r="E118" s="502"/>
      <c r="F118" s="212" t="s">
        <v>30</v>
      </c>
      <c r="G118" s="10">
        <v>843</v>
      </c>
      <c r="H118" s="10">
        <v>10</v>
      </c>
      <c r="I118" s="58" t="s">
        <v>54</v>
      </c>
      <c r="J118" s="58" t="s">
        <v>136</v>
      </c>
      <c r="K118" s="16" t="s">
        <v>529</v>
      </c>
      <c r="L118" s="11">
        <v>66910.3</v>
      </c>
      <c r="M118" s="11">
        <v>67331.199999999997</v>
      </c>
      <c r="N118" s="11">
        <v>66679.399999999994</v>
      </c>
      <c r="O118" s="19">
        <v>99915.1</v>
      </c>
      <c r="P118" s="11">
        <v>84790.1</v>
      </c>
      <c r="Q118" s="11">
        <v>91715.4</v>
      </c>
      <c r="R118" s="282">
        <v>93481.3</v>
      </c>
      <c r="S118" s="11">
        <v>71009.5</v>
      </c>
      <c r="T118" s="11">
        <v>73871.399999999994</v>
      </c>
      <c r="U118" s="11">
        <v>76843.3</v>
      </c>
      <c r="V118" s="11">
        <f>U118*0.929</f>
        <v>71387.399999999994</v>
      </c>
      <c r="W118" s="372">
        <f t="shared" si="21"/>
        <v>863934.4</v>
      </c>
    </row>
    <row r="119" spans="1:23" ht="69" customHeight="1" x14ac:dyDescent="0.25">
      <c r="A119" s="108"/>
      <c r="B119" s="108"/>
      <c r="C119" s="108"/>
      <c r="D119" s="196"/>
      <c r="E119" s="503"/>
      <c r="F119" s="225" t="s">
        <v>463</v>
      </c>
      <c r="G119" s="187">
        <v>845</v>
      </c>
      <c r="H119" s="187">
        <v>10</v>
      </c>
      <c r="I119" s="188" t="s">
        <v>54</v>
      </c>
      <c r="J119" s="58" t="s">
        <v>136</v>
      </c>
      <c r="K119" s="16" t="s">
        <v>137</v>
      </c>
      <c r="L119" s="191"/>
      <c r="M119" s="191"/>
      <c r="N119" s="191"/>
      <c r="O119" s="197"/>
      <c r="P119" s="191"/>
      <c r="Q119" s="191"/>
      <c r="R119" s="282">
        <v>19984.599999999999</v>
      </c>
      <c r="S119" s="191">
        <v>88608.4</v>
      </c>
      <c r="T119" s="191">
        <v>92144</v>
      </c>
      <c r="U119" s="191">
        <v>95797.9</v>
      </c>
      <c r="V119" s="11">
        <f>U119*0.929</f>
        <v>88996.2</v>
      </c>
      <c r="W119" s="372">
        <f t="shared" si="21"/>
        <v>385531.1</v>
      </c>
    </row>
    <row r="120" spans="1:23" ht="15" customHeight="1" x14ac:dyDescent="0.25">
      <c r="A120" s="192" t="s">
        <v>27</v>
      </c>
      <c r="B120" s="192" t="s">
        <v>132</v>
      </c>
      <c r="C120" s="192" t="s">
        <v>45</v>
      </c>
      <c r="D120" s="198"/>
      <c r="E120" s="491" t="s">
        <v>138</v>
      </c>
      <c r="F120" s="210" t="s">
        <v>29</v>
      </c>
      <c r="G120" s="10"/>
      <c r="H120" s="10"/>
      <c r="I120" s="58"/>
      <c r="J120" s="58"/>
      <c r="K120" s="10"/>
      <c r="L120" s="11">
        <f t="shared" ref="L120:V120" si="29">L121+L122</f>
        <v>217510.6</v>
      </c>
      <c r="M120" s="11">
        <f t="shared" si="29"/>
        <v>229175.6</v>
      </c>
      <c r="N120" s="11">
        <f t="shared" si="29"/>
        <v>223229.9</v>
      </c>
      <c r="O120" s="11">
        <f t="shared" si="29"/>
        <v>241855.8</v>
      </c>
      <c r="P120" s="11">
        <f t="shared" si="29"/>
        <v>239638.7</v>
      </c>
      <c r="Q120" s="11">
        <f t="shared" si="29"/>
        <v>249353.2</v>
      </c>
      <c r="R120" s="11">
        <f t="shared" si="29"/>
        <v>254536.6</v>
      </c>
      <c r="S120" s="11">
        <f t="shared" si="29"/>
        <v>186776</v>
      </c>
      <c r="T120" s="11">
        <f t="shared" si="29"/>
        <v>184876</v>
      </c>
      <c r="U120" s="11">
        <f t="shared" si="29"/>
        <v>184876</v>
      </c>
      <c r="V120" s="11">
        <f t="shared" si="29"/>
        <v>171749.8</v>
      </c>
      <c r="W120" s="372">
        <f t="shared" si="21"/>
        <v>2383578.2000000002</v>
      </c>
    </row>
    <row r="121" spans="1:23" ht="38.25" x14ac:dyDescent="0.25">
      <c r="A121" s="107"/>
      <c r="B121" s="107"/>
      <c r="C121" s="107"/>
      <c r="D121" s="199"/>
      <c r="E121" s="491"/>
      <c r="F121" s="227" t="s">
        <v>30</v>
      </c>
      <c r="G121" s="10">
        <v>843</v>
      </c>
      <c r="H121" s="10">
        <v>10</v>
      </c>
      <c r="I121" s="58" t="s">
        <v>54</v>
      </c>
      <c r="J121" s="58" t="s">
        <v>139</v>
      </c>
      <c r="K121" s="16" t="s">
        <v>137</v>
      </c>
      <c r="L121" s="16">
        <v>217510.6</v>
      </c>
      <c r="M121" s="16">
        <v>229175.6</v>
      </c>
      <c r="N121" s="11">
        <v>223229.9</v>
      </c>
      <c r="O121" s="19">
        <v>241855.8</v>
      </c>
      <c r="P121" s="11">
        <v>239638.7</v>
      </c>
      <c r="Q121" s="11">
        <v>249353.2</v>
      </c>
      <c r="R121" s="282">
        <v>39562.699999999997</v>
      </c>
      <c r="S121" s="11">
        <v>184876</v>
      </c>
      <c r="T121" s="11">
        <v>184876</v>
      </c>
      <c r="U121" s="11">
        <v>184876</v>
      </c>
      <c r="V121" s="11">
        <f>U121*0.929</f>
        <v>171749.8</v>
      </c>
      <c r="W121" s="372">
        <f t="shared" si="21"/>
        <v>2166704.2999999998</v>
      </c>
    </row>
    <row r="122" spans="1:23" ht="69" customHeight="1" x14ac:dyDescent="0.25">
      <c r="A122" s="108"/>
      <c r="B122" s="108"/>
      <c r="C122" s="108"/>
      <c r="D122" s="200"/>
      <c r="E122" s="491"/>
      <c r="F122" s="226" t="s">
        <v>463</v>
      </c>
      <c r="G122" s="187">
        <v>845</v>
      </c>
      <c r="H122" s="10">
        <v>10</v>
      </c>
      <c r="I122" s="58" t="s">
        <v>54</v>
      </c>
      <c r="J122" s="58" t="s">
        <v>139</v>
      </c>
      <c r="K122" s="16" t="s">
        <v>137</v>
      </c>
      <c r="L122" s="16"/>
      <c r="M122" s="16"/>
      <c r="N122" s="191"/>
      <c r="O122" s="197"/>
      <c r="P122" s="191"/>
      <c r="Q122" s="191"/>
      <c r="R122" s="282">
        <v>214973.9</v>
      </c>
      <c r="S122" s="191">
        <v>1900</v>
      </c>
      <c r="T122" s="191"/>
      <c r="U122" s="191"/>
      <c r="V122" s="11">
        <f>U122*0.929</f>
        <v>0</v>
      </c>
      <c r="W122" s="372">
        <f t="shared" si="21"/>
        <v>216873.9</v>
      </c>
    </row>
    <row r="123" spans="1:23" ht="15" customHeight="1" x14ac:dyDescent="0.25">
      <c r="A123" s="192" t="s">
        <v>27</v>
      </c>
      <c r="B123" s="192" t="s">
        <v>132</v>
      </c>
      <c r="C123" s="192" t="s">
        <v>48</v>
      </c>
      <c r="D123" s="198"/>
      <c r="E123" s="491" t="s">
        <v>140</v>
      </c>
      <c r="F123" s="210" t="s">
        <v>29</v>
      </c>
      <c r="G123" s="10"/>
      <c r="H123" s="10"/>
      <c r="I123" s="58"/>
      <c r="J123" s="58"/>
      <c r="K123" s="10"/>
      <c r="L123" s="11">
        <f t="shared" ref="L123:V123" si="30">L124+L125</f>
        <v>32979.300000000003</v>
      </c>
      <c r="M123" s="11">
        <f t="shared" si="30"/>
        <v>42791.199999999997</v>
      </c>
      <c r="N123" s="11">
        <f t="shared" si="30"/>
        <v>18341.599999999999</v>
      </c>
      <c r="O123" s="11">
        <f t="shared" si="30"/>
        <v>35287.300000000003</v>
      </c>
      <c r="P123" s="11">
        <f t="shared" si="30"/>
        <v>90842.5</v>
      </c>
      <c r="Q123" s="11">
        <f t="shared" si="30"/>
        <v>14361.9</v>
      </c>
      <c r="R123" s="11">
        <f t="shared" si="30"/>
        <v>32931.599999999999</v>
      </c>
      <c r="S123" s="11">
        <f t="shared" si="30"/>
        <v>40843</v>
      </c>
      <c r="T123" s="11">
        <f t="shared" si="30"/>
        <v>40843</v>
      </c>
      <c r="U123" s="11">
        <f t="shared" si="30"/>
        <v>40843</v>
      </c>
      <c r="V123" s="11">
        <f t="shared" si="30"/>
        <v>37943.1</v>
      </c>
      <c r="W123" s="372">
        <f t="shared" si="21"/>
        <v>428007.5</v>
      </c>
    </row>
    <row r="124" spans="1:23" ht="38.25" x14ac:dyDescent="0.25">
      <c r="A124" s="107"/>
      <c r="B124" s="107"/>
      <c r="C124" s="107"/>
      <c r="D124" s="199"/>
      <c r="E124" s="491"/>
      <c r="F124" s="210" t="s">
        <v>30</v>
      </c>
      <c r="G124" s="10">
        <v>843</v>
      </c>
      <c r="H124" s="10">
        <v>10</v>
      </c>
      <c r="I124" s="58" t="s">
        <v>54</v>
      </c>
      <c r="J124" s="58" t="s">
        <v>141</v>
      </c>
      <c r="K124" s="16" t="s">
        <v>142</v>
      </c>
      <c r="L124" s="11">
        <v>32979.300000000003</v>
      </c>
      <c r="M124" s="11">
        <v>42791.199999999997</v>
      </c>
      <c r="N124" s="11">
        <v>18341.599999999999</v>
      </c>
      <c r="O124" s="19">
        <v>35287.300000000003</v>
      </c>
      <c r="P124" s="11">
        <v>90842.5</v>
      </c>
      <c r="Q124" s="11">
        <v>14361.9</v>
      </c>
      <c r="R124" s="11">
        <v>32919.800000000003</v>
      </c>
      <c r="S124" s="11">
        <v>40843</v>
      </c>
      <c r="T124" s="11">
        <v>40843</v>
      </c>
      <c r="U124" s="11">
        <v>40843</v>
      </c>
      <c r="V124" s="11">
        <f>U124*0.929</f>
        <v>37943.1</v>
      </c>
      <c r="W124" s="372">
        <f t="shared" si="21"/>
        <v>427995.7</v>
      </c>
    </row>
    <row r="125" spans="1:23" ht="69" customHeight="1" x14ac:dyDescent="0.25">
      <c r="A125" s="108"/>
      <c r="B125" s="108"/>
      <c r="C125" s="108"/>
      <c r="D125" s="200"/>
      <c r="E125" s="491"/>
      <c r="F125" s="226" t="s">
        <v>463</v>
      </c>
      <c r="G125" s="187">
        <v>845</v>
      </c>
      <c r="H125" s="10">
        <v>10</v>
      </c>
      <c r="I125" s="58" t="s">
        <v>54</v>
      </c>
      <c r="J125" s="58" t="s">
        <v>141</v>
      </c>
      <c r="K125" s="16" t="s">
        <v>467</v>
      </c>
      <c r="L125" s="191"/>
      <c r="M125" s="191"/>
      <c r="N125" s="191"/>
      <c r="O125" s="197"/>
      <c r="P125" s="191"/>
      <c r="Q125" s="191"/>
      <c r="R125" s="282">
        <v>11.8</v>
      </c>
      <c r="S125" s="191"/>
      <c r="T125" s="191"/>
      <c r="U125" s="191"/>
      <c r="V125" s="11">
        <f>U125*0.929</f>
        <v>0</v>
      </c>
      <c r="W125" s="372">
        <f t="shared" si="21"/>
        <v>11.8</v>
      </c>
    </row>
    <row r="126" spans="1:23" ht="66.75" customHeight="1" x14ac:dyDescent="0.25">
      <c r="A126" s="156" t="s">
        <v>27</v>
      </c>
      <c r="B126" s="58" t="s">
        <v>132</v>
      </c>
      <c r="C126" s="156" t="s">
        <v>51</v>
      </c>
      <c r="D126" s="58"/>
      <c r="E126" s="59" t="s">
        <v>143</v>
      </c>
      <c r="F126" s="59" t="s">
        <v>30</v>
      </c>
      <c r="G126" s="10">
        <v>843</v>
      </c>
      <c r="H126" s="58" t="s">
        <v>40</v>
      </c>
      <c r="I126" s="58" t="s">
        <v>48</v>
      </c>
      <c r="J126" s="58" t="s">
        <v>144</v>
      </c>
      <c r="K126" s="10">
        <v>530</v>
      </c>
      <c r="L126" s="11">
        <v>0</v>
      </c>
      <c r="M126" s="11">
        <v>12286.4</v>
      </c>
      <c r="N126" s="11">
        <v>12165</v>
      </c>
      <c r="O126" s="19">
        <v>29486</v>
      </c>
      <c r="P126" s="11">
        <v>34498.699999999997</v>
      </c>
      <c r="Q126" s="11">
        <v>141516.1</v>
      </c>
      <c r="R126" s="11">
        <v>123372.3</v>
      </c>
      <c r="S126" s="11">
        <v>35765.1</v>
      </c>
      <c r="T126" s="11">
        <v>34039.1</v>
      </c>
      <c r="U126" s="11">
        <v>35353.1</v>
      </c>
      <c r="V126" s="11">
        <f>U126*0.929</f>
        <v>32843</v>
      </c>
      <c r="W126" s="372">
        <f t="shared" si="21"/>
        <v>491324.8</v>
      </c>
    </row>
    <row r="127" spans="1:23" ht="15" x14ac:dyDescent="0.2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1"/>
      <c r="M127" s="31"/>
      <c r="N127" s="32"/>
      <c r="O127" s="33"/>
      <c r="P127" s="31"/>
      <c r="Q127" s="31"/>
      <c r="S127" s="1"/>
      <c r="T127" s="1"/>
      <c r="U127" s="1"/>
      <c r="V127" s="1"/>
    </row>
    <row r="128" spans="1:23" ht="15" x14ac:dyDescent="0.25">
      <c r="A128" s="30"/>
      <c r="B128" s="30"/>
      <c r="C128" s="30"/>
      <c r="D128" s="30"/>
      <c r="E128" s="153"/>
      <c r="F128" s="211"/>
      <c r="G128" s="153"/>
      <c r="H128" s="153"/>
      <c r="I128" s="153"/>
      <c r="J128" s="153"/>
      <c r="K128" s="153"/>
      <c r="L128" s="498" t="s">
        <v>168</v>
      </c>
      <c r="M128" s="498"/>
      <c r="N128" s="153"/>
      <c r="O128" s="153"/>
      <c r="P128" s="153"/>
      <c r="Q128" s="211"/>
      <c r="R128" s="257"/>
      <c r="S128" s="1"/>
      <c r="T128" s="1"/>
      <c r="U128" s="1"/>
      <c r="V128" s="1"/>
    </row>
    <row r="129" spans="21:22" x14ac:dyDescent="0.25">
      <c r="U129" s="220"/>
      <c r="V129" s="220"/>
    </row>
  </sheetData>
  <autoFilter ref="A17:S126"/>
  <mergeCells count="78">
    <mergeCell ref="A18:A29"/>
    <mergeCell ref="A85:A87"/>
    <mergeCell ref="B85:B87"/>
    <mergeCell ref="C85:C87"/>
    <mergeCell ref="D85:D87"/>
    <mergeCell ref="B30:B31"/>
    <mergeCell ref="C30:C31"/>
    <mergeCell ref="D30:D31"/>
    <mergeCell ref="A58:A61"/>
    <mergeCell ref="B58:B61"/>
    <mergeCell ref="D18:D29"/>
    <mergeCell ref="C18:C29"/>
    <mergeCell ref="B18:B29"/>
    <mergeCell ref="D50:D54"/>
    <mergeCell ref="C50:C54"/>
    <mergeCell ref="B50:B54"/>
    <mergeCell ref="E85:E87"/>
    <mergeCell ref="E55:E57"/>
    <mergeCell ref="E82:E84"/>
    <mergeCell ref="E103:E105"/>
    <mergeCell ref="L16:V16"/>
    <mergeCell ref="E30:E31"/>
    <mergeCell ref="F101:F102"/>
    <mergeCell ref="F99:F100"/>
    <mergeCell ref="F89:F90"/>
    <mergeCell ref="F91:F92"/>
    <mergeCell ref="F93:F94"/>
    <mergeCell ref="F95:F96"/>
    <mergeCell ref="F97:F98"/>
    <mergeCell ref="E37:E45"/>
    <mergeCell ref="E18:E29"/>
    <mergeCell ref="E50:E54"/>
    <mergeCell ref="E58:E61"/>
    <mergeCell ref="C58:C61"/>
    <mergeCell ref="D58:D61"/>
    <mergeCell ref="A30:A31"/>
    <mergeCell ref="E62:E67"/>
    <mergeCell ref="D62:D67"/>
    <mergeCell ref="C62:C67"/>
    <mergeCell ref="B62:B67"/>
    <mergeCell ref="A62:A67"/>
    <mergeCell ref="A50:A54"/>
    <mergeCell ref="E69:E77"/>
    <mergeCell ref="D69:D77"/>
    <mergeCell ref="C69:C77"/>
    <mergeCell ref="B69:B77"/>
    <mergeCell ref="A69:A77"/>
    <mergeCell ref="L128:M128"/>
    <mergeCell ref="E115:E116"/>
    <mergeCell ref="E120:E122"/>
    <mergeCell ref="E123:E125"/>
    <mergeCell ref="E117:E119"/>
    <mergeCell ref="E111:E113"/>
    <mergeCell ref="A111:A113"/>
    <mergeCell ref="B111:B113"/>
    <mergeCell ref="C111:C113"/>
    <mergeCell ref="D111:D113"/>
    <mergeCell ref="A88:A102"/>
    <mergeCell ref="B88:B102"/>
    <mergeCell ref="C88:C102"/>
    <mergeCell ref="D88:D102"/>
    <mergeCell ref="E88:E102"/>
    <mergeCell ref="A13:E13"/>
    <mergeCell ref="A16:D16"/>
    <mergeCell ref="E16:E17"/>
    <mergeCell ref="S1:U1"/>
    <mergeCell ref="S2:U3"/>
    <mergeCell ref="F16:F17"/>
    <mergeCell ref="G16:K16"/>
    <mergeCell ref="S5:U5"/>
    <mergeCell ref="S6:U6"/>
    <mergeCell ref="F13:Q13"/>
    <mergeCell ref="F12:Q12"/>
    <mergeCell ref="F11:Q11"/>
    <mergeCell ref="F14:Q14"/>
    <mergeCell ref="A11:E11"/>
    <mergeCell ref="A9:V9"/>
    <mergeCell ref="A10:V10"/>
  </mergeCells>
  <printOptions horizontalCentered="1"/>
  <pageMargins left="7.874015748031496E-2" right="0.19685039370078741" top="0.35433070866141736" bottom="0.23622047244094491" header="0.15748031496062992" footer="0.27559055118110237"/>
  <pageSetup paperSize="9" scale="51" fitToHeight="24" orientation="landscape" r:id="rId1"/>
  <headerFooter differentFirst="1">
    <oddHeader>&amp;C&amp;P</oddHeader>
    <firstHeader xml:space="preserve">&amp;C
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P220"/>
  <sheetViews>
    <sheetView showZeros="0" tabSelected="1" zoomScale="75" zoomScaleNormal="75" workbookViewId="0">
      <selection activeCell="R79" sqref="R79"/>
    </sheetView>
  </sheetViews>
  <sheetFormatPr defaultRowHeight="15" x14ac:dyDescent="0.25"/>
  <cols>
    <col min="1" max="1" width="6.28515625" style="40" customWidth="1"/>
    <col min="2" max="2" width="7" style="40" customWidth="1"/>
    <col min="3" max="3" width="17.85546875" style="40" customWidth="1"/>
    <col min="4" max="4" width="43" style="40" customWidth="1"/>
    <col min="5" max="5" width="13.28515625" style="39" customWidth="1"/>
    <col min="6" max="10" width="13.28515625" style="12" customWidth="1"/>
    <col min="11" max="13" width="13.140625" style="12" customWidth="1"/>
    <col min="14" max="15" width="13.28515625" style="12" bestFit="1" customWidth="1"/>
    <col min="16" max="16" width="14.140625" style="12" hidden="1" customWidth="1"/>
    <col min="17" max="16384" width="9.140625" style="40"/>
  </cols>
  <sheetData>
    <row r="1" spans="1:16" ht="15" customHeight="1" x14ac:dyDescent="0.25">
      <c r="E1" s="41"/>
      <c r="F1" s="41"/>
      <c r="K1" s="40"/>
      <c r="L1" s="471" t="s">
        <v>433</v>
      </c>
      <c r="M1" s="471"/>
      <c r="N1" s="471"/>
    </row>
    <row r="2" spans="1:16" ht="31.5" customHeight="1" x14ac:dyDescent="0.25">
      <c r="E2" s="41"/>
      <c r="F2" s="41"/>
      <c r="K2" s="40"/>
      <c r="L2" s="472" t="s">
        <v>473</v>
      </c>
      <c r="M2" s="472"/>
      <c r="N2" s="472"/>
    </row>
    <row r="3" spans="1:16" ht="18.75" customHeight="1" x14ac:dyDescent="0.25">
      <c r="E3" s="41"/>
      <c r="F3" s="41"/>
      <c r="K3" s="228"/>
      <c r="L3" s="472"/>
      <c r="M3" s="472"/>
      <c r="N3" s="472"/>
    </row>
    <row r="4" spans="1:16" x14ac:dyDescent="0.25">
      <c r="E4" s="41"/>
      <c r="F4" s="41"/>
      <c r="K4" s="222"/>
      <c r="L4" s="75"/>
      <c r="M4" s="1"/>
    </row>
    <row r="5" spans="1:16" x14ac:dyDescent="0.25">
      <c r="E5" s="12"/>
      <c r="H5" s="42"/>
      <c r="I5" s="42"/>
      <c r="J5" s="42"/>
      <c r="K5" s="40"/>
      <c r="L5" s="474" t="s">
        <v>432</v>
      </c>
      <c r="M5" s="474"/>
      <c r="N5" s="474"/>
    </row>
    <row r="6" spans="1:16" ht="49.5" customHeight="1" x14ac:dyDescent="0.3">
      <c r="C6" s="43"/>
      <c r="E6" s="12"/>
      <c r="H6" s="44"/>
      <c r="I6" s="44"/>
      <c r="J6" s="44"/>
      <c r="K6" s="40"/>
      <c r="L6" s="475" t="s">
        <v>174</v>
      </c>
      <c r="M6" s="475"/>
      <c r="N6" s="475"/>
    </row>
    <row r="8" spans="1:16" ht="17.25" customHeight="1" x14ac:dyDescent="0.25">
      <c r="A8" s="544" t="s">
        <v>444</v>
      </c>
      <c r="B8" s="544"/>
      <c r="C8" s="544"/>
      <c r="D8" s="544"/>
      <c r="E8" s="544"/>
      <c r="F8" s="544"/>
      <c r="G8" s="544"/>
      <c r="H8" s="544"/>
      <c r="I8" s="544"/>
      <c r="J8" s="544"/>
      <c r="K8" s="544"/>
      <c r="L8" s="544"/>
      <c r="M8" s="544"/>
      <c r="N8" s="370"/>
      <c r="O8" s="370"/>
    </row>
    <row r="9" spans="1:16" ht="27.75" customHeight="1" x14ac:dyDescent="0.25">
      <c r="A9" s="544" t="s">
        <v>443</v>
      </c>
      <c r="B9" s="544"/>
      <c r="C9" s="544"/>
      <c r="D9" s="544"/>
      <c r="E9" s="544"/>
      <c r="F9" s="544"/>
      <c r="G9" s="544"/>
      <c r="H9" s="544"/>
      <c r="I9" s="544"/>
      <c r="J9" s="544"/>
      <c r="K9" s="544"/>
      <c r="L9" s="544"/>
      <c r="M9" s="544"/>
      <c r="N9" s="544"/>
    </row>
    <row r="10" spans="1:16" x14ac:dyDescent="0.25">
      <c r="A10" s="45" t="s">
        <v>146</v>
      </c>
      <c r="B10" s="45"/>
      <c r="C10" s="54"/>
      <c r="E10" s="526" t="s">
        <v>171</v>
      </c>
      <c r="F10" s="526"/>
      <c r="G10" s="526"/>
    </row>
    <row r="11" spans="1:16" x14ac:dyDescent="0.25">
      <c r="B11" s="150"/>
      <c r="D11" s="150"/>
      <c r="E11" s="151" t="s">
        <v>0</v>
      </c>
      <c r="F11" s="150"/>
      <c r="G11" s="150"/>
      <c r="H11" s="150"/>
      <c r="I11" s="150"/>
      <c r="J11" s="150"/>
      <c r="K11" s="150"/>
      <c r="L11" s="150"/>
      <c r="M11" s="150"/>
      <c r="N11" s="150"/>
      <c r="O11" s="150"/>
    </row>
    <row r="12" spans="1:16" x14ac:dyDescent="0.25">
      <c r="A12" s="535" t="s">
        <v>147</v>
      </c>
      <c r="B12" s="535"/>
      <c r="C12" s="536" t="s">
        <v>148</v>
      </c>
      <c r="D12" s="152" t="s">
        <v>172</v>
      </c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</row>
    <row r="13" spans="1:16" x14ac:dyDescent="0.25">
      <c r="A13" s="537" t="s">
        <v>2</v>
      </c>
      <c r="B13" s="537"/>
      <c r="C13" s="537"/>
      <c r="D13" s="537"/>
      <c r="E13" s="537"/>
      <c r="F13" s="537"/>
      <c r="G13" s="537"/>
      <c r="H13" s="537"/>
      <c r="I13" s="537"/>
      <c r="J13" s="537"/>
      <c r="K13" s="537"/>
      <c r="L13" s="537"/>
      <c r="M13" s="537"/>
      <c r="N13" s="369"/>
      <c r="O13" s="369"/>
    </row>
    <row r="14" spans="1:16" ht="18.75" x14ac:dyDescent="0.3">
      <c r="A14" s="46"/>
      <c r="B14" s="46"/>
      <c r="C14" s="46"/>
      <c r="D14" s="46"/>
      <c r="E14" s="12"/>
      <c r="I14" s="47"/>
    </row>
    <row r="15" spans="1:16" s="48" customFormat="1" ht="15" customHeight="1" x14ac:dyDescent="0.25">
      <c r="A15" s="538" t="s">
        <v>3</v>
      </c>
      <c r="B15" s="539"/>
      <c r="C15" s="540" t="s">
        <v>149</v>
      </c>
      <c r="D15" s="540" t="s">
        <v>150</v>
      </c>
      <c r="E15" s="541" t="s">
        <v>151</v>
      </c>
      <c r="F15" s="542"/>
      <c r="G15" s="542"/>
      <c r="H15" s="542"/>
      <c r="I15" s="542"/>
      <c r="J15" s="542"/>
      <c r="K15" s="542"/>
      <c r="L15" s="542"/>
      <c r="M15" s="542"/>
      <c r="N15" s="542"/>
      <c r="O15" s="543"/>
      <c r="P15" s="379"/>
    </row>
    <row r="16" spans="1:16" s="48" customFormat="1" x14ac:dyDescent="0.25">
      <c r="A16" s="113" t="s">
        <v>8</v>
      </c>
      <c r="B16" s="174" t="s">
        <v>9</v>
      </c>
      <c r="C16" s="534" t="s">
        <v>152</v>
      </c>
      <c r="D16" s="534"/>
      <c r="E16" s="175" t="s">
        <v>17</v>
      </c>
      <c r="F16" s="175" t="s">
        <v>18</v>
      </c>
      <c r="G16" s="175" t="s">
        <v>19</v>
      </c>
      <c r="H16" s="175" t="s">
        <v>20</v>
      </c>
      <c r="I16" s="175" t="s">
        <v>21</v>
      </c>
      <c r="J16" s="175" t="s">
        <v>22</v>
      </c>
      <c r="K16" s="229" t="s">
        <v>23</v>
      </c>
      <c r="L16" s="229" t="s">
        <v>24</v>
      </c>
      <c r="M16" s="229" t="s">
        <v>25</v>
      </c>
      <c r="N16" s="229" t="s">
        <v>26</v>
      </c>
      <c r="O16" s="229" t="s">
        <v>466</v>
      </c>
      <c r="P16" s="379"/>
    </row>
    <row r="17" spans="1:16" s="46" customFormat="1" x14ac:dyDescent="0.25">
      <c r="A17" s="527" t="s">
        <v>27</v>
      </c>
      <c r="B17" s="527"/>
      <c r="C17" s="530" t="s">
        <v>153</v>
      </c>
      <c r="D17" s="112" t="s">
        <v>84</v>
      </c>
      <c r="E17" s="167">
        <f t="shared" ref="E17:O17" si="0">E18+E22+E23+E24+E25</f>
        <v>7690950.9000000004</v>
      </c>
      <c r="F17" s="167">
        <f t="shared" si="0"/>
        <v>7831917.2999999998</v>
      </c>
      <c r="G17" s="167">
        <f t="shared" si="0"/>
        <v>7744893.0999999996</v>
      </c>
      <c r="H17" s="167">
        <f t="shared" si="0"/>
        <v>8671606.8000000007</v>
      </c>
      <c r="I17" s="167">
        <f t="shared" si="0"/>
        <v>9686322.1999999993</v>
      </c>
      <c r="J17" s="167">
        <f t="shared" si="0"/>
        <v>15338557.300000001</v>
      </c>
      <c r="K17" s="167">
        <f t="shared" si="0"/>
        <v>16498128.300000001</v>
      </c>
      <c r="L17" s="167">
        <f t="shared" si="0"/>
        <v>15188263.5</v>
      </c>
      <c r="M17" s="167">
        <f t="shared" si="0"/>
        <v>14789639</v>
      </c>
      <c r="N17" s="167">
        <f t="shared" si="0"/>
        <v>15373651.4</v>
      </c>
      <c r="O17" s="167">
        <f t="shared" si="0"/>
        <v>14282122.199999999</v>
      </c>
      <c r="P17" s="39">
        <f>E17+F17+G17+H17+I17+J17+K17+L17+M17+N17+O17</f>
        <v>133096052</v>
      </c>
    </row>
    <row r="18" spans="1:16" s="49" customFormat="1" ht="30" x14ac:dyDescent="0.25">
      <c r="A18" s="528"/>
      <c r="B18" s="528"/>
      <c r="C18" s="531"/>
      <c r="D18" s="112" t="s">
        <v>154</v>
      </c>
      <c r="E18" s="167">
        <v>7685015.5</v>
      </c>
      <c r="F18" s="167">
        <v>7816911.7999999998</v>
      </c>
      <c r="G18" s="167">
        <v>7739698.2000000002</v>
      </c>
      <c r="H18" s="167">
        <v>8671606.8000000007</v>
      </c>
      <c r="I18" s="167">
        <f t="shared" ref="I18:O18" si="1">I26+I35+I45+I53</f>
        <v>9686322.1999999993</v>
      </c>
      <c r="J18" s="167">
        <f t="shared" si="1"/>
        <v>15338557.300000001</v>
      </c>
      <c r="K18" s="167">
        <f t="shared" si="1"/>
        <v>16498128.300000001</v>
      </c>
      <c r="L18" s="167">
        <f>L26+L35+L45+L53</f>
        <v>15188263.5</v>
      </c>
      <c r="M18" s="167">
        <f t="shared" si="1"/>
        <v>14789639</v>
      </c>
      <c r="N18" s="167">
        <f t="shared" si="1"/>
        <v>15373651.4</v>
      </c>
      <c r="O18" s="167">
        <f t="shared" si="1"/>
        <v>14282122.199999999</v>
      </c>
      <c r="P18" s="39">
        <f t="shared" ref="P18:P61" si="2">E18+F18+G18+H18+I18+J18+K18+L18+M18+N18+O18</f>
        <v>133069916.2</v>
      </c>
    </row>
    <row r="19" spans="1:16" s="46" customFormat="1" x14ac:dyDescent="0.25">
      <c r="A19" s="528"/>
      <c r="B19" s="528"/>
      <c r="C19" s="531"/>
      <c r="D19" s="112" t="s">
        <v>155</v>
      </c>
      <c r="E19" s="167">
        <v>0</v>
      </c>
      <c r="F19" s="167">
        <v>24823.200000000001</v>
      </c>
      <c r="G19" s="167">
        <v>195494.6</v>
      </c>
      <c r="H19" s="167">
        <v>77541.2</v>
      </c>
      <c r="I19" s="167">
        <f t="shared" ref="I19:K20" si="3">I28+I37</f>
        <v>455728.7</v>
      </c>
      <c r="J19" s="167">
        <f t="shared" si="3"/>
        <v>3419911.8</v>
      </c>
      <c r="K19" s="167">
        <f t="shared" si="3"/>
        <v>4478195.5999999996</v>
      </c>
      <c r="L19" s="167">
        <f>L28+L37+L46</f>
        <v>4528627.7</v>
      </c>
      <c r="M19" s="167">
        <f>M28+M37+M46</f>
        <v>5019404.8</v>
      </c>
      <c r="N19" s="167">
        <f>N28+N37+N46</f>
        <v>5314061.2</v>
      </c>
      <c r="O19" s="167">
        <f>O28+O37+O46</f>
        <v>4936762.9000000004</v>
      </c>
      <c r="P19" s="39">
        <f t="shared" si="2"/>
        <v>28450551.699999999</v>
      </c>
    </row>
    <row r="20" spans="1:16" s="46" customFormat="1" x14ac:dyDescent="0.25">
      <c r="A20" s="528"/>
      <c r="B20" s="528"/>
      <c r="C20" s="531"/>
      <c r="D20" s="112" t="s">
        <v>156</v>
      </c>
      <c r="E20" s="167">
        <v>2678822.9</v>
      </c>
      <c r="F20" s="167">
        <v>2374224.7999999998</v>
      </c>
      <c r="G20" s="167">
        <v>1919259.1</v>
      </c>
      <c r="H20" s="167">
        <v>2166407</v>
      </c>
      <c r="I20" s="167">
        <f t="shared" si="3"/>
        <v>2553416.1</v>
      </c>
      <c r="J20" s="167">
        <f t="shared" si="3"/>
        <v>3351441.2</v>
      </c>
      <c r="K20" s="167">
        <f t="shared" si="3"/>
        <v>3672280.9</v>
      </c>
      <c r="L20" s="167">
        <f>L29+L38</f>
        <v>2675596.4</v>
      </c>
      <c r="M20" s="167">
        <f>M29+M38</f>
        <v>2749113.7</v>
      </c>
      <c r="N20" s="167">
        <f>N29+N38</f>
        <v>2856763.4</v>
      </c>
      <c r="O20" s="167">
        <f>O29+O38</f>
        <v>2653933.2000000002</v>
      </c>
      <c r="P20" s="39">
        <f t="shared" si="2"/>
        <v>29651258.699999999</v>
      </c>
    </row>
    <row r="21" spans="1:16" s="46" customFormat="1" ht="30" x14ac:dyDescent="0.25">
      <c r="A21" s="528"/>
      <c r="B21" s="528"/>
      <c r="C21" s="531"/>
      <c r="D21" s="112" t="s">
        <v>157</v>
      </c>
      <c r="E21" s="167">
        <v>0</v>
      </c>
      <c r="F21" s="167">
        <v>0</v>
      </c>
      <c r="G21" s="167">
        <v>0</v>
      </c>
      <c r="H21" s="167">
        <v>0</v>
      </c>
      <c r="I21" s="167">
        <f t="shared" ref="I21:O21" si="4">I48</f>
        <v>39817.5</v>
      </c>
      <c r="J21" s="167">
        <f t="shared" si="4"/>
        <v>223895.2</v>
      </c>
      <c r="K21" s="167">
        <f t="shared" si="4"/>
        <v>0</v>
      </c>
      <c r="L21" s="167">
        <f t="shared" si="4"/>
        <v>0</v>
      </c>
      <c r="M21" s="167">
        <f t="shared" si="4"/>
        <v>0</v>
      </c>
      <c r="N21" s="167">
        <f t="shared" si="4"/>
        <v>0</v>
      </c>
      <c r="O21" s="167">
        <f t="shared" si="4"/>
        <v>0</v>
      </c>
      <c r="P21" s="39">
        <f t="shared" si="2"/>
        <v>263712.7</v>
      </c>
    </row>
    <row r="22" spans="1:16" s="46" customFormat="1" ht="30" x14ac:dyDescent="0.25">
      <c r="A22" s="528"/>
      <c r="B22" s="528"/>
      <c r="C22" s="531"/>
      <c r="D22" s="112" t="s">
        <v>158</v>
      </c>
      <c r="E22" s="167">
        <v>0</v>
      </c>
      <c r="F22" s="167">
        <v>0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7">
        <v>0</v>
      </c>
      <c r="O22" s="167">
        <v>0</v>
      </c>
      <c r="P22" s="39">
        <f t="shared" si="2"/>
        <v>0</v>
      </c>
    </row>
    <row r="23" spans="1:16" s="46" customFormat="1" ht="45" x14ac:dyDescent="0.25">
      <c r="A23" s="528"/>
      <c r="B23" s="528"/>
      <c r="C23" s="531"/>
      <c r="D23" s="112" t="s">
        <v>159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  <c r="P23" s="39">
        <f t="shared" si="2"/>
        <v>0</v>
      </c>
    </row>
    <row r="24" spans="1:16" s="46" customFormat="1" ht="30" x14ac:dyDescent="0.25">
      <c r="A24" s="528"/>
      <c r="B24" s="528"/>
      <c r="C24" s="531"/>
      <c r="D24" s="112" t="s">
        <v>160</v>
      </c>
      <c r="E24" s="167">
        <v>5935.4</v>
      </c>
      <c r="F24" s="167">
        <v>847.1</v>
      </c>
      <c r="G24" s="167">
        <v>0</v>
      </c>
      <c r="H24" s="167">
        <v>0</v>
      </c>
      <c r="I24" s="167">
        <v>0</v>
      </c>
      <c r="J24" s="167">
        <v>0</v>
      </c>
      <c r="K24" s="167">
        <v>0</v>
      </c>
      <c r="L24" s="167">
        <v>0</v>
      </c>
      <c r="M24" s="167">
        <v>0</v>
      </c>
      <c r="N24" s="167">
        <v>0</v>
      </c>
      <c r="O24" s="167">
        <v>0</v>
      </c>
      <c r="P24" s="39">
        <f t="shared" si="2"/>
        <v>6782.5</v>
      </c>
    </row>
    <row r="25" spans="1:16" s="46" customFormat="1" x14ac:dyDescent="0.25">
      <c r="A25" s="529"/>
      <c r="B25" s="529"/>
      <c r="C25" s="532"/>
      <c r="D25" s="112" t="s">
        <v>161</v>
      </c>
      <c r="E25" s="167">
        <v>0</v>
      </c>
      <c r="F25" s="167">
        <v>14158.4</v>
      </c>
      <c r="G25" s="167">
        <v>5194.8999999999996</v>
      </c>
      <c r="H25" s="167">
        <v>0</v>
      </c>
      <c r="I25" s="167">
        <v>0</v>
      </c>
      <c r="J25" s="167">
        <v>0</v>
      </c>
      <c r="K25" s="167">
        <v>0</v>
      </c>
      <c r="L25" s="167">
        <v>0</v>
      </c>
      <c r="M25" s="167">
        <v>0</v>
      </c>
      <c r="N25" s="167">
        <v>0</v>
      </c>
      <c r="O25" s="167">
        <v>0</v>
      </c>
      <c r="P25" s="39">
        <f t="shared" si="2"/>
        <v>19353.3</v>
      </c>
    </row>
    <row r="26" spans="1:16" s="46" customFormat="1" x14ac:dyDescent="0.25">
      <c r="A26" s="527" t="s">
        <v>27</v>
      </c>
      <c r="B26" s="527" t="s">
        <v>38</v>
      </c>
      <c r="C26" s="530" t="s">
        <v>162</v>
      </c>
      <c r="D26" s="112" t="s">
        <v>84</v>
      </c>
      <c r="E26" s="167">
        <f t="shared" ref="E26:O26" si="5">E27+E31+E32+E33+E34</f>
        <v>3796137.6</v>
      </c>
      <c r="F26" s="167">
        <f t="shared" si="5"/>
        <v>4030027.5</v>
      </c>
      <c r="G26" s="167">
        <f t="shared" si="5"/>
        <v>3659543.8</v>
      </c>
      <c r="H26" s="167">
        <f t="shared" si="5"/>
        <v>3853914.1</v>
      </c>
      <c r="I26" s="167">
        <f t="shared" si="5"/>
        <v>4057687.3</v>
      </c>
      <c r="J26" s="167">
        <f t="shared" si="5"/>
        <v>4356041.7</v>
      </c>
      <c r="K26" s="167">
        <f t="shared" si="5"/>
        <v>4456844.9000000004</v>
      </c>
      <c r="L26" s="167">
        <f t="shared" si="5"/>
        <v>3653302.8</v>
      </c>
      <c r="M26" s="167">
        <f t="shared" si="5"/>
        <v>3437638.6</v>
      </c>
      <c r="N26" s="167">
        <f t="shared" si="5"/>
        <v>3450172.8</v>
      </c>
      <c r="O26" s="167">
        <f t="shared" si="5"/>
        <v>3205210.6</v>
      </c>
      <c r="P26" s="39">
        <f t="shared" si="2"/>
        <v>41956521.700000003</v>
      </c>
    </row>
    <row r="27" spans="1:16" s="46" customFormat="1" ht="30" x14ac:dyDescent="0.25">
      <c r="A27" s="528"/>
      <c r="B27" s="528"/>
      <c r="C27" s="531"/>
      <c r="D27" s="112" t="s">
        <v>154</v>
      </c>
      <c r="E27" s="167">
        <v>3796137.6</v>
      </c>
      <c r="F27" s="167">
        <v>4030027.5</v>
      </c>
      <c r="G27" s="167">
        <v>3659543.8</v>
      </c>
      <c r="H27" s="167">
        <v>3853914.1</v>
      </c>
      <c r="I27" s="167">
        <v>4057687.3</v>
      </c>
      <c r="J27" s="167">
        <v>4356041.7</v>
      </c>
      <c r="K27" s="167">
        <v>4456844.9000000004</v>
      </c>
      <c r="L27" s="167">
        <v>3653302.8</v>
      </c>
      <c r="M27" s="167">
        <v>3437638.6</v>
      </c>
      <c r="N27" s="167">
        <v>3450172.8</v>
      </c>
      <c r="O27" s="167">
        <v>3205210.6</v>
      </c>
      <c r="P27" s="39">
        <f t="shared" si="2"/>
        <v>41956521.700000003</v>
      </c>
    </row>
    <row r="28" spans="1:16" s="46" customFormat="1" ht="15.75" x14ac:dyDescent="0.25">
      <c r="A28" s="528"/>
      <c r="B28" s="528"/>
      <c r="C28" s="531"/>
      <c r="D28" s="112" t="s">
        <v>155</v>
      </c>
      <c r="E28" s="167">
        <v>0</v>
      </c>
      <c r="F28" s="167">
        <v>0</v>
      </c>
      <c r="G28" s="167">
        <v>10309.4</v>
      </c>
      <c r="H28" s="167">
        <v>9433.7999999999993</v>
      </c>
      <c r="I28" s="167">
        <v>6924.2</v>
      </c>
      <c r="J28" s="167">
        <v>177044.6</v>
      </c>
      <c r="K28" s="167">
        <v>207741.3</v>
      </c>
      <c r="L28" s="375">
        <v>258511.7</v>
      </c>
      <c r="M28" s="167">
        <v>257098.5</v>
      </c>
      <c r="N28" s="167">
        <v>264728.5</v>
      </c>
      <c r="O28" s="167">
        <f t="shared" ref="O28:O34" si="6">N28*0.929</f>
        <v>245932.79999999999</v>
      </c>
      <c r="P28" s="39">
        <f t="shared" si="2"/>
        <v>1437724.8</v>
      </c>
    </row>
    <row r="29" spans="1:16" s="46" customFormat="1" x14ac:dyDescent="0.25">
      <c r="A29" s="528"/>
      <c r="B29" s="528"/>
      <c r="C29" s="531"/>
      <c r="D29" s="112" t="s">
        <v>156</v>
      </c>
      <c r="E29" s="167">
        <v>2067131.5</v>
      </c>
      <c r="F29" s="167">
        <v>1758952.2</v>
      </c>
      <c r="G29" s="167">
        <v>1319982</v>
      </c>
      <c r="H29" s="167">
        <v>1436242.2</v>
      </c>
      <c r="I29" s="167">
        <v>1542523.7</v>
      </c>
      <c r="J29" s="167">
        <f>1609372-6.7</f>
        <v>1609365.3</v>
      </c>
      <c r="K29" s="167">
        <v>1639006.2</v>
      </c>
      <c r="L29" s="167">
        <v>1185540.1000000001</v>
      </c>
      <c r="M29" s="167">
        <v>1188403</v>
      </c>
      <c r="N29" s="167">
        <v>1191537.6000000001</v>
      </c>
      <c r="O29" s="167">
        <f t="shared" si="6"/>
        <v>1106938.3999999999</v>
      </c>
      <c r="P29" s="39">
        <f t="shared" si="2"/>
        <v>16045622.199999999</v>
      </c>
    </row>
    <row r="30" spans="1:16" s="46" customFormat="1" ht="30" x14ac:dyDescent="0.25">
      <c r="A30" s="528"/>
      <c r="B30" s="528"/>
      <c r="C30" s="531"/>
      <c r="D30" s="112" t="s">
        <v>157</v>
      </c>
      <c r="E30" s="167">
        <v>0</v>
      </c>
      <c r="F30" s="167">
        <v>0</v>
      </c>
      <c r="G30" s="167">
        <v>0</v>
      </c>
      <c r="H30" s="167">
        <v>0</v>
      </c>
      <c r="I30" s="167"/>
      <c r="J30" s="167">
        <v>0</v>
      </c>
      <c r="K30" s="167">
        <v>0</v>
      </c>
      <c r="L30" s="167"/>
      <c r="M30" s="167"/>
      <c r="N30" s="167">
        <f>M30*0.992</f>
        <v>0</v>
      </c>
      <c r="O30" s="167">
        <f t="shared" si="6"/>
        <v>0</v>
      </c>
      <c r="P30" s="39">
        <f t="shared" si="2"/>
        <v>0</v>
      </c>
    </row>
    <row r="31" spans="1:16" s="46" customFormat="1" ht="30" x14ac:dyDescent="0.25">
      <c r="A31" s="528"/>
      <c r="B31" s="528"/>
      <c r="C31" s="531"/>
      <c r="D31" s="112" t="s">
        <v>158</v>
      </c>
      <c r="E31" s="167">
        <v>0</v>
      </c>
      <c r="F31" s="167">
        <v>0</v>
      </c>
      <c r="G31" s="167">
        <v>0</v>
      </c>
      <c r="H31" s="167">
        <v>0</v>
      </c>
      <c r="I31" s="167"/>
      <c r="J31" s="167">
        <v>0</v>
      </c>
      <c r="K31" s="167">
        <v>0</v>
      </c>
      <c r="L31" s="167"/>
      <c r="M31" s="167"/>
      <c r="N31" s="167">
        <f>M31*0.992</f>
        <v>0</v>
      </c>
      <c r="O31" s="167">
        <f t="shared" si="6"/>
        <v>0</v>
      </c>
      <c r="P31" s="39">
        <f t="shared" si="2"/>
        <v>0</v>
      </c>
    </row>
    <row r="32" spans="1:16" s="46" customFormat="1" ht="45" x14ac:dyDescent="0.25">
      <c r="A32" s="528"/>
      <c r="B32" s="528"/>
      <c r="C32" s="531"/>
      <c r="D32" s="112" t="s">
        <v>159</v>
      </c>
      <c r="E32" s="167">
        <v>0</v>
      </c>
      <c r="F32" s="167">
        <v>0</v>
      </c>
      <c r="G32" s="167">
        <v>0</v>
      </c>
      <c r="H32" s="167">
        <v>0</v>
      </c>
      <c r="I32" s="167"/>
      <c r="J32" s="167">
        <v>0</v>
      </c>
      <c r="K32" s="167">
        <v>0</v>
      </c>
      <c r="L32" s="167"/>
      <c r="M32" s="167"/>
      <c r="N32" s="167">
        <f>M32*0.992</f>
        <v>0</v>
      </c>
      <c r="O32" s="167">
        <f t="shared" si="6"/>
        <v>0</v>
      </c>
      <c r="P32" s="39">
        <f t="shared" si="2"/>
        <v>0</v>
      </c>
    </row>
    <row r="33" spans="1:16" s="46" customFormat="1" ht="30" x14ac:dyDescent="0.25">
      <c r="A33" s="528"/>
      <c r="B33" s="528"/>
      <c r="C33" s="531"/>
      <c r="D33" s="112" t="s">
        <v>160</v>
      </c>
      <c r="E33" s="167">
        <v>0</v>
      </c>
      <c r="F33" s="167">
        <v>0</v>
      </c>
      <c r="G33" s="167">
        <v>0</v>
      </c>
      <c r="H33" s="167">
        <v>0</v>
      </c>
      <c r="I33" s="167"/>
      <c r="J33" s="167">
        <v>0</v>
      </c>
      <c r="K33" s="167">
        <v>0</v>
      </c>
      <c r="L33" s="167"/>
      <c r="M33" s="167"/>
      <c r="N33" s="167">
        <f>M33*0.992</f>
        <v>0</v>
      </c>
      <c r="O33" s="167">
        <f t="shared" si="6"/>
        <v>0</v>
      </c>
      <c r="P33" s="39">
        <f t="shared" si="2"/>
        <v>0</v>
      </c>
    </row>
    <row r="34" spans="1:16" s="46" customFormat="1" x14ac:dyDescent="0.25">
      <c r="A34" s="529"/>
      <c r="B34" s="529"/>
      <c r="C34" s="532"/>
      <c r="D34" s="112" t="s">
        <v>161</v>
      </c>
      <c r="E34" s="167">
        <v>0</v>
      </c>
      <c r="F34" s="167">
        <v>0</v>
      </c>
      <c r="G34" s="167">
        <v>0</v>
      </c>
      <c r="H34" s="167">
        <v>0</v>
      </c>
      <c r="I34" s="167"/>
      <c r="J34" s="167">
        <v>0</v>
      </c>
      <c r="K34" s="167">
        <v>0</v>
      </c>
      <c r="L34" s="167"/>
      <c r="M34" s="167"/>
      <c r="N34" s="167">
        <f>M34*0.992</f>
        <v>0</v>
      </c>
      <c r="O34" s="167">
        <f t="shared" si="6"/>
        <v>0</v>
      </c>
      <c r="P34" s="39">
        <f t="shared" si="2"/>
        <v>0</v>
      </c>
    </row>
    <row r="35" spans="1:16" s="46" customFormat="1" x14ac:dyDescent="0.25">
      <c r="A35" s="527" t="s">
        <v>27</v>
      </c>
      <c r="B35" s="527" t="s">
        <v>57</v>
      </c>
      <c r="C35" s="534" t="s">
        <v>163</v>
      </c>
      <c r="D35" s="112" t="s">
        <v>84</v>
      </c>
      <c r="E35" s="167">
        <f t="shared" ref="E35:O35" si="7">E36+E40+E41+E42+E43</f>
        <v>1950521.9</v>
      </c>
      <c r="F35" s="167">
        <f t="shared" si="7"/>
        <v>1660232.8</v>
      </c>
      <c r="G35" s="167">
        <f t="shared" si="7"/>
        <v>1606069.3</v>
      </c>
      <c r="H35" s="167">
        <f t="shared" si="7"/>
        <v>1908793</v>
      </c>
      <c r="I35" s="167">
        <f t="shared" si="7"/>
        <v>2638999.2000000002</v>
      </c>
      <c r="J35" s="167">
        <f t="shared" si="7"/>
        <v>7601387.7999999998</v>
      </c>
      <c r="K35" s="167">
        <f t="shared" si="7"/>
        <v>8447313.3000000007</v>
      </c>
      <c r="L35" s="167">
        <f t="shared" si="7"/>
        <v>8751376.0999999996</v>
      </c>
      <c r="M35" s="167">
        <f t="shared" si="7"/>
        <v>8550585.5999999996</v>
      </c>
      <c r="N35" s="167">
        <f t="shared" si="7"/>
        <v>9009297.5999999996</v>
      </c>
      <c r="O35" s="167">
        <f t="shared" si="7"/>
        <v>8369637.5</v>
      </c>
      <c r="P35" s="39">
        <f t="shared" si="2"/>
        <v>60494214.100000001</v>
      </c>
    </row>
    <row r="36" spans="1:16" s="46" customFormat="1" ht="30" x14ac:dyDescent="0.25">
      <c r="A36" s="528"/>
      <c r="B36" s="528"/>
      <c r="C36" s="534"/>
      <c r="D36" s="112" t="s">
        <v>154</v>
      </c>
      <c r="E36" s="167">
        <v>1950521.9</v>
      </c>
      <c r="F36" s="167">
        <v>1660232.8</v>
      </c>
      <c r="G36" s="167">
        <v>1606069.3</v>
      </c>
      <c r="H36" s="167">
        <v>1908793</v>
      </c>
      <c r="I36" s="167">
        <v>2638999.2000000002</v>
      </c>
      <c r="J36" s="167">
        <v>7601387.7999999998</v>
      </c>
      <c r="K36" s="167">
        <v>8447313.3000000007</v>
      </c>
      <c r="L36" s="167">
        <v>8751376.0999999996</v>
      </c>
      <c r="M36" s="167">
        <v>8550585.5999999996</v>
      </c>
      <c r="N36" s="167">
        <v>9009297.5999999996</v>
      </c>
      <c r="O36" s="167">
        <v>8369637.5</v>
      </c>
      <c r="P36" s="39">
        <f t="shared" si="2"/>
        <v>60494214.100000001</v>
      </c>
    </row>
    <row r="37" spans="1:16" s="46" customFormat="1" x14ac:dyDescent="0.25">
      <c r="A37" s="528"/>
      <c r="B37" s="528"/>
      <c r="C37" s="534"/>
      <c r="D37" s="112" t="s">
        <v>155</v>
      </c>
      <c r="E37" s="167">
        <v>0</v>
      </c>
      <c r="F37" s="167">
        <v>0</v>
      </c>
      <c r="G37" s="167">
        <v>0</v>
      </c>
      <c r="H37" s="167">
        <v>64804.1</v>
      </c>
      <c r="I37" s="167">
        <v>448804.5</v>
      </c>
      <c r="J37" s="167">
        <f>3136227.7+106639.5</f>
        <v>3242867.2</v>
      </c>
      <c r="K37" s="167">
        <v>4270454.3</v>
      </c>
      <c r="L37" s="167">
        <v>4200049.5</v>
      </c>
      <c r="M37" s="167">
        <v>4692239.8</v>
      </c>
      <c r="N37" s="167">
        <v>4973091.9000000004</v>
      </c>
      <c r="O37" s="167">
        <f t="shared" ref="O37:O43" si="8">N37*0.929</f>
        <v>4620002.4000000004</v>
      </c>
      <c r="P37" s="39">
        <f t="shared" si="2"/>
        <v>26512313.699999999</v>
      </c>
    </row>
    <row r="38" spans="1:16" s="46" customFormat="1" x14ac:dyDescent="0.25">
      <c r="A38" s="528"/>
      <c r="B38" s="528"/>
      <c r="C38" s="534"/>
      <c r="D38" s="112" t="s">
        <v>156</v>
      </c>
      <c r="E38" s="167">
        <v>611691.4</v>
      </c>
      <c r="F38" s="167">
        <v>615272.6</v>
      </c>
      <c r="G38" s="167">
        <v>599277.1</v>
      </c>
      <c r="H38" s="167">
        <v>730164.8</v>
      </c>
      <c r="I38" s="167">
        <v>1010892.4</v>
      </c>
      <c r="J38" s="167">
        <v>1742075.9</v>
      </c>
      <c r="K38" s="167">
        <v>2033274.7</v>
      </c>
      <c r="L38" s="167">
        <v>1490056.3</v>
      </c>
      <c r="M38" s="167">
        <v>1560710.7</v>
      </c>
      <c r="N38" s="167">
        <v>1665225.8</v>
      </c>
      <c r="O38" s="167">
        <f t="shared" si="8"/>
        <v>1546994.8</v>
      </c>
      <c r="P38" s="39">
        <f t="shared" si="2"/>
        <v>13605636.5</v>
      </c>
    </row>
    <row r="39" spans="1:16" s="46" customFormat="1" ht="30" x14ac:dyDescent="0.25">
      <c r="A39" s="528"/>
      <c r="B39" s="528"/>
      <c r="C39" s="534"/>
      <c r="D39" s="112" t="s">
        <v>157</v>
      </c>
      <c r="E39" s="167">
        <v>0</v>
      </c>
      <c r="F39" s="167">
        <v>0</v>
      </c>
      <c r="G39" s="167">
        <v>0</v>
      </c>
      <c r="H39" s="167">
        <v>0</v>
      </c>
      <c r="I39" s="167"/>
      <c r="J39" s="167">
        <v>0</v>
      </c>
      <c r="K39" s="167">
        <v>0</v>
      </c>
      <c r="L39" s="167"/>
      <c r="M39" s="167"/>
      <c r="N39" s="167">
        <f>M39*0.992</f>
        <v>0</v>
      </c>
      <c r="O39" s="167">
        <f t="shared" si="8"/>
        <v>0</v>
      </c>
      <c r="P39" s="39">
        <f t="shared" si="2"/>
        <v>0</v>
      </c>
    </row>
    <row r="40" spans="1:16" s="46" customFormat="1" ht="30" x14ac:dyDescent="0.25">
      <c r="A40" s="528"/>
      <c r="B40" s="528"/>
      <c r="C40" s="534"/>
      <c r="D40" s="112" t="s">
        <v>158</v>
      </c>
      <c r="E40" s="167">
        <v>0</v>
      </c>
      <c r="F40" s="167">
        <v>0</v>
      </c>
      <c r="G40" s="167">
        <v>0</v>
      </c>
      <c r="H40" s="167">
        <v>0</v>
      </c>
      <c r="I40" s="167"/>
      <c r="J40" s="167">
        <v>0</v>
      </c>
      <c r="K40" s="167">
        <v>0</v>
      </c>
      <c r="L40" s="167"/>
      <c r="M40" s="167"/>
      <c r="N40" s="167">
        <f>M40*0.992</f>
        <v>0</v>
      </c>
      <c r="O40" s="167">
        <f t="shared" si="8"/>
        <v>0</v>
      </c>
      <c r="P40" s="39">
        <f t="shared" si="2"/>
        <v>0</v>
      </c>
    </row>
    <row r="41" spans="1:16" s="46" customFormat="1" ht="45" x14ac:dyDescent="0.25">
      <c r="A41" s="528"/>
      <c r="B41" s="528"/>
      <c r="C41" s="534"/>
      <c r="D41" s="112" t="s">
        <v>159</v>
      </c>
      <c r="E41" s="167">
        <v>0</v>
      </c>
      <c r="F41" s="167">
        <v>0</v>
      </c>
      <c r="G41" s="167">
        <v>0</v>
      </c>
      <c r="H41" s="167">
        <v>0</v>
      </c>
      <c r="I41" s="167"/>
      <c r="J41" s="167">
        <v>0</v>
      </c>
      <c r="K41" s="167">
        <v>0</v>
      </c>
      <c r="L41" s="167"/>
      <c r="M41" s="167"/>
      <c r="N41" s="167">
        <f>M41*0.992</f>
        <v>0</v>
      </c>
      <c r="O41" s="167">
        <f t="shared" si="8"/>
        <v>0</v>
      </c>
      <c r="P41" s="39">
        <f t="shared" si="2"/>
        <v>0</v>
      </c>
    </row>
    <row r="42" spans="1:16" s="46" customFormat="1" ht="30" x14ac:dyDescent="0.25">
      <c r="A42" s="528"/>
      <c r="B42" s="528"/>
      <c r="C42" s="534"/>
      <c r="D42" s="112" t="s">
        <v>160</v>
      </c>
      <c r="E42" s="167">
        <v>0</v>
      </c>
      <c r="F42" s="167">
        <v>0</v>
      </c>
      <c r="G42" s="167">
        <v>0</v>
      </c>
      <c r="H42" s="167">
        <v>0</v>
      </c>
      <c r="I42" s="167"/>
      <c r="J42" s="167">
        <v>0</v>
      </c>
      <c r="K42" s="167">
        <v>0</v>
      </c>
      <c r="L42" s="167"/>
      <c r="M42" s="167"/>
      <c r="N42" s="167">
        <f>M42*0.992</f>
        <v>0</v>
      </c>
      <c r="O42" s="167">
        <f t="shared" si="8"/>
        <v>0</v>
      </c>
      <c r="P42" s="39">
        <f t="shared" si="2"/>
        <v>0</v>
      </c>
    </row>
    <row r="43" spans="1:16" s="46" customFormat="1" x14ac:dyDescent="0.25">
      <c r="A43" s="529"/>
      <c r="B43" s="529"/>
      <c r="C43" s="534"/>
      <c r="D43" s="112" t="s">
        <v>161</v>
      </c>
      <c r="E43" s="167">
        <v>0</v>
      </c>
      <c r="F43" s="167">
        <v>0</v>
      </c>
      <c r="G43" s="167">
        <v>0</v>
      </c>
      <c r="H43" s="167">
        <v>0</v>
      </c>
      <c r="I43" s="167"/>
      <c r="J43" s="167">
        <v>0</v>
      </c>
      <c r="K43" s="167">
        <v>0</v>
      </c>
      <c r="L43" s="167"/>
      <c r="M43" s="167"/>
      <c r="N43" s="167">
        <f>M43*0.992</f>
        <v>0</v>
      </c>
      <c r="O43" s="167">
        <f t="shared" si="8"/>
        <v>0</v>
      </c>
      <c r="P43" s="39">
        <f t="shared" si="2"/>
        <v>0</v>
      </c>
    </row>
    <row r="44" spans="1:16" s="46" customFormat="1" x14ac:dyDescent="0.25">
      <c r="A44" s="527" t="s">
        <v>27</v>
      </c>
      <c r="B44" s="527" t="s">
        <v>98</v>
      </c>
      <c r="C44" s="534" t="s">
        <v>164</v>
      </c>
      <c r="D44" s="112" t="s">
        <v>84</v>
      </c>
      <c r="E44" s="167">
        <f t="shared" ref="E44:O44" si="9">E45+E49+E50+E51+E52</f>
        <v>1614713.4</v>
      </c>
      <c r="F44" s="167">
        <f t="shared" si="9"/>
        <v>1774189.2</v>
      </c>
      <c r="G44" s="167">
        <f t="shared" si="9"/>
        <v>2149396.5</v>
      </c>
      <c r="H44" s="167">
        <f t="shared" si="9"/>
        <v>2489842.5</v>
      </c>
      <c r="I44" s="167">
        <f t="shared" si="9"/>
        <v>2527222.7000000002</v>
      </c>
      <c r="J44" s="167">
        <f t="shared" si="9"/>
        <v>2841710.9</v>
      </c>
      <c r="K44" s="167">
        <f t="shared" si="9"/>
        <v>3034648.8</v>
      </c>
      <c r="L44" s="167">
        <f t="shared" si="9"/>
        <v>2342702.2000000002</v>
      </c>
      <c r="M44" s="167">
        <f t="shared" si="9"/>
        <v>2365818.6</v>
      </c>
      <c r="N44" s="167">
        <f t="shared" si="9"/>
        <v>2470645</v>
      </c>
      <c r="O44" s="167">
        <f t="shared" si="9"/>
        <v>2295229.2000000002</v>
      </c>
      <c r="P44" s="39">
        <f t="shared" si="2"/>
        <v>25906119</v>
      </c>
    </row>
    <row r="45" spans="1:16" s="46" customFormat="1" ht="30" x14ac:dyDescent="0.25">
      <c r="A45" s="528"/>
      <c r="B45" s="528"/>
      <c r="C45" s="534"/>
      <c r="D45" s="112" t="s">
        <v>154</v>
      </c>
      <c r="E45" s="167">
        <v>1608778</v>
      </c>
      <c r="F45" s="167">
        <v>1759183.7</v>
      </c>
      <c r="G45" s="167">
        <v>2144201.6</v>
      </c>
      <c r="H45" s="167">
        <v>2489842.5</v>
      </c>
      <c r="I45" s="167">
        <v>2527222.7000000002</v>
      </c>
      <c r="J45" s="167">
        <v>2841710.9</v>
      </c>
      <c r="K45" s="167">
        <v>3034648.8</v>
      </c>
      <c r="L45" s="167">
        <v>2342702.2000000002</v>
      </c>
      <c r="M45" s="167">
        <v>2365818.6</v>
      </c>
      <c r="N45" s="167">
        <v>2470645</v>
      </c>
      <c r="O45" s="167">
        <f>N45*0.929</f>
        <v>2295229.2000000002</v>
      </c>
      <c r="P45" s="39">
        <f t="shared" si="2"/>
        <v>25879983.199999999</v>
      </c>
    </row>
    <row r="46" spans="1:16" x14ac:dyDescent="0.25">
      <c r="A46" s="528"/>
      <c r="B46" s="528"/>
      <c r="C46" s="534"/>
      <c r="D46" s="112" t="s">
        <v>155</v>
      </c>
      <c r="E46" s="167">
        <v>0</v>
      </c>
      <c r="F46" s="167">
        <v>24823.200000000001</v>
      </c>
      <c r="G46" s="167">
        <v>185185.2</v>
      </c>
      <c r="H46" s="167">
        <v>3303.3</v>
      </c>
      <c r="I46" s="167"/>
      <c r="J46" s="168"/>
      <c r="K46" s="167">
        <v>0</v>
      </c>
      <c r="L46" s="167">
        <v>70066.5</v>
      </c>
      <c r="M46" s="167">
        <v>70066.5</v>
      </c>
      <c r="N46" s="167">
        <v>76240.800000000003</v>
      </c>
      <c r="O46" s="167">
        <f>N46*0.929</f>
        <v>70827.7</v>
      </c>
      <c r="P46" s="39">
        <f t="shared" si="2"/>
        <v>500513.2</v>
      </c>
    </row>
    <row r="47" spans="1:16" x14ac:dyDescent="0.25">
      <c r="A47" s="528"/>
      <c r="B47" s="528"/>
      <c r="C47" s="534"/>
      <c r="D47" s="112" t="s">
        <v>156</v>
      </c>
      <c r="E47" s="167">
        <v>0</v>
      </c>
      <c r="F47" s="167">
        <v>0</v>
      </c>
      <c r="G47" s="167">
        <v>0</v>
      </c>
      <c r="H47" s="167">
        <v>0</v>
      </c>
      <c r="I47" s="167"/>
      <c r="J47" s="167">
        <v>0</v>
      </c>
      <c r="K47" s="167">
        <v>0</v>
      </c>
      <c r="L47" s="376"/>
      <c r="M47" s="376"/>
      <c r="N47" s="376"/>
      <c r="O47" s="376"/>
      <c r="P47" s="39">
        <f t="shared" si="2"/>
        <v>0</v>
      </c>
    </row>
    <row r="48" spans="1:16" ht="30" x14ac:dyDescent="0.25">
      <c r="A48" s="528"/>
      <c r="B48" s="528"/>
      <c r="C48" s="534"/>
      <c r="D48" s="112" t="s">
        <v>157</v>
      </c>
      <c r="E48" s="167">
        <v>0</v>
      </c>
      <c r="F48" s="167">
        <v>0</v>
      </c>
      <c r="G48" s="167">
        <v>0</v>
      </c>
      <c r="H48" s="167">
        <v>0</v>
      </c>
      <c r="I48" s="167">
        <v>39817.5</v>
      </c>
      <c r="J48" s="167">
        <v>223895.2</v>
      </c>
      <c r="K48" s="167">
        <v>0</v>
      </c>
      <c r="L48" s="377"/>
      <c r="M48" s="377">
        <f t="shared" ref="M48:M52" si="10">L48*1.04</f>
        <v>0</v>
      </c>
      <c r="N48" s="377">
        <f t="shared" ref="N48:N52" si="11">M48*0.992</f>
        <v>0</v>
      </c>
      <c r="O48" s="377">
        <f t="shared" ref="O48:O52" si="12">N48*0.929</f>
        <v>0</v>
      </c>
      <c r="P48" s="39">
        <f t="shared" si="2"/>
        <v>263712.7</v>
      </c>
    </row>
    <row r="49" spans="1:16" ht="30" x14ac:dyDescent="0.25">
      <c r="A49" s="528"/>
      <c r="B49" s="528"/>
      <c r="C49" s="534"/>
      <c r="D49" s="112" t="s">
        <v>158</v>
      </c>
      <c r="E49" s="167">
        <v>0</v>
      </c>
      <c r="F49" s="167">
        <v>0</v>
      </c>
      <c r="G49" s="167">
        <v>0</v>
      </c>
      <c r="H49" s="167">
        <v>0</v>
      </c>
      <c r="I49" s="167"/>
      <c r="J49" s="167">
        <v>0</v>
      </c>
      <c r="K49" s="167">
        <v>0</v>
      </c>
      <c r="L49" s="167"/>
      <c r="M49" s="167">
        <f t="shared" si="10"/>
        <v>0</v>
      </c>
      <c r="N49" s="167">
        <f t="shared" si="11"/>
        <v>0</v>
      </c>
      <c r="O49" s="167">
        <f t="shared" si="12"/>
        <v>0</v>
      </c>
      <c r="P49" s="39">
        <f t="shared" si="2"/>
        <v>0</v>
      </c>
    </row>
    <row r="50" spans="1:16" ht="45" x14ac:dyDescent="0.25">
      <c r="A50" s="528"/>
      <c r="B50" s="528"/>
      <c r="C50" s="534"/>
      <c r="D50" s="112" t="s">
        <v>159</v>
      </c>
      <c r="E50" s="167">
        <v>0</v>
      </c>
      <c r="F50" s="167">
        <v>0</v>
      </c>
      <c r="G50" s="167">
        <v>0</v>
      </c>
      <c r="H50" s="167">
        <v>0</v>
      </c>
      <c r="I50" s="167"/>
      <c r="J50" s="167">
        <v>0</v>
      </c>
      <c r="K50" s="167">
        <v>0</v>
      </c>
      <c r="L50" s="167"/>
      <c r="M50" s="167">
        <f t="shared" si="10"/>
        <v>0</v>
      </c>
      <c r="N50" s="167">
        <f t="shared" si="11"/>
        <v>0</v>
      </c>
      <c r="O50" s="167">
        <f t="shared" si="12"/>
        <v>0</v>
      </c>
      <c r="P50" s="39">
        <f t="shared" si="2"/>
        <v>0</v>
      </c>
    </row>
    <row r="51" spans="1:16" ht="30" x14ac:dyDescent="0.25">
      <c r="A51" s="528"/>
      <c r="B51" s="528"/>
      <c r="C51" s="534"/>
      <c r="D51" s="112" t="s">
        <v>160</v>
      </c>
      <c r="E51" s="167">
        <v>5935.4</v>
      </c>
      <c r="F51" s="167">
        <v>847.1</v>
      </c>
      <c r="G51" s="167">
        <v>0</v>
      </c>
      <c r="H51" s="167">
        <v>0</v>
      </c>
      <c r="I51" s="167"/>
      <c r="J51" s="167">
        <v>0</v>
      </c>
      <c r="K51" s="167">
        <v>0</v>
      </c>
      <c r="L51" s="167"/>
      <c r="M51" s="167">
        <f t="shared" si="10"/>
        <v>0</v>
      </c>
      <c r="N51" s="167">
        <f t="shared" si="11"/>
        <v>0</v>
      </c>
      <c r="O51" s="167">
        <f t="shared" si="12"/>
        <v>0</v>
      </c>
      <c r="P51" s="39">
        <f t="shared" si="2"/>
        <v>6782.5</v>
      </c>
    </row>
    <row r="52" spans="1:16" x14ac:dyDescent="0.25">
      <c r="A52" s="529"/>
      <c r="B52" s="529"/>
      <c r="C52" s="534"/>
      <c r="D52" s="112" t="s">
        <v>161</v>
      </c>
      <c r="E52" s="167">
        <v>0</v>
      </c>
      <c r="F52" s="167">
        <v>14158.4</v>
      </c>
      <c r="G52" s="167">
        <v>5194.8999999999996</v>
      </c>
      <c r="H52" s="167">
        <v>0</v>
      </c>
      <c r="I52" s="167"/>
      <c r="J52" s="167">
        <v>0</v>
      </c>
      <c r="K52" s="167">
        <v>0</v>
      </c>
      <c r="L52" s="167"/>
      <c r="M52" s="167">
        <f t="shared" si="10"/>
        <v>0</v>
      </c>
      <c r="N52" s="167">
        <f t="shared" si="11"/>
        <v>0</v>
      </c>
      <c r="O52" s="167">
        <f t="shared" si="12"/>
        <v>0</v>
      </c>
      <c r="P52" s="39">
        <f t="shared" si="2"/>
        <v>19353.3</v>
      </c>
    </row>
    <row r="53" spans="1:16" ht="15" customHeight="1" x14ac:dyDescent="0.25">
      <c r="A53" s="527" t="s">
        <v>27</v>
      </c>
      <c r="B53" s="527" t="s">
        <v>132</v>
      </c>
      <c r="C53" s="530" t="s">
        <v>165</v>
      </c>
      <c r="D53" s="112" t="s">
        <v>84</v>
      </c>
      <c r="E53" s="167">
        <f>E54</f>
        <v>329578</v>
      </c>
      <c r="F53" s="167">
        <f t="shared" ref="F53:O53" si="13">F54</f>
        <v>367467.8</v>
      </c>
      <c r="G53" s="167">
        <f t="shared" si="13"/>
        <v>329883.5</v>
      </c>
      <c r="H53" s="167">
        <f t="shared" si="13"/>
        <v>419057.2</v>
      </c>
      <c r="I53" s="167">
        <f t="shared" si="13"/>
        <v>462413</v>
      </c>
      <c r="J53" s="167">
        <f t="shared" si="13"/>
        <v>539416.9</v>
      </c>
      <c r="K53" s="167">
        <f t="shared" si="13"/>
        <v>559321.30000000005</v>
      </c>
      <c r="L53" s="167">
        <f t="shared" si="13"/>
        <v>440882.4</v>
      </c>
      <c r="M53" s="167">
        <f t="shared" si="13"/>
        <v>435596.2</v>
      </c>
      <c r="N53" s="167">
        <f t="shared" si="13"/>
        <v>443536</v>
      </c>
      <c r="O53" s="167">
        <f t="shared" si="13"/>
        <v>412044.9</v>
      </c>
      <c r="P53" s="39">
        <f t="shared" si="2"/>
        <v>4739197.2</v>
      </c>
    </row>
    <row r="54" spans="1:16" x14ac:dyDescent="0.25">
      <c r="A54" s="528"/>
      <c r="B54" s="528"/>
      <c r="C54" s="531"/>
      <c r="D54" s="112" t="s">
        <v>166</v>
      </c>
      <c r="E54" s="167">
        <v>329578</v>
      </c>
      <c r="F54" s="167">
        <v>367467.8</v>
      </c>
      <c r="G54" s="167">
        <v>329883.5</v>
      </c>
      <c r="H54" s="167">
        <v>419057.2</v>
      </c>
      <c r="I54" s="167">
        <v>462413</v>
      </c>
      <c r="J54" s="167">
        <v>539416.9</v>
      </c>
      <c r="K54" s="167">
        <v>559321.30000000005</v>
      </c>
      <c r="L54" s="167">
        <v>440882.4</v>
      </c>
      <c r="M54" s="167">
        <v>435596.2</v>
      </c>
      <c r="N54" s="167">
        <v>443536</v>
      </c>
      <c r="O54" s="167">
        <v>412044.9</v>
      </c>
      <c r="P54" s="39">
        <f t="shared" si="2"/>
        <v>4739197.2</v>
      </c>
    </row>
    <row r="55" spans="1:16" x14ac:dyDescent="0.25">
      <c r="A55" s="528"/>
      <c r="B55" s="528"/>
      <c r="C55" s="531"/>
      <c r="D55" s="112" t="s">
        <v>155</v>
      </c>
      <c r="E55" s="167">
        <v>0</v>
      </c>
      <c r="F55" s="167">
        <v>0</v>
      </c>
      <c r="G55" s="167">
        <v>0</v>
      </c>
      <c r="H55" s="167">
        <v>0</v>
      </c>
      <c r="I55" s="167"/>
      <c r="J55" s="167">
        <v>0</v>
      </c>
      <c r="K55" s="167">
        <v>0</v>
      </c>
      <c r="L55" s="167">
        <v>0</v>
      </c>
      <c r="M55" s="167">
        <v>0</v>
      </c>
      <c r="N55" s="167">
        <v>0</v>
      </c>
      <c r="O55" s="167">
        <v>0</v>
      </c>
      <c r="P55" s="39">
        <f t="shared" si="2"/>
        <v>0</v>
      </c>
    </row>
    <row r="56" spans="1:16" x14ac:dyDescent="0.25">
      <c r="A56" s="528"/>
      <c r="B56" s="528"/>
      <c r="C56" s="531"/>
      <c r="D56" s="112" t="s">
        <v>156</v>
      </c>
      <c r="E56" s="167">
        <v>0</v>
      </c>
      <c r="F56" s="167">
        <v>0</v>
      </c>
      <c r="G56" s="167">
        <v>0</v>
      </c>
      <c r="H56" s="167">
        <v>0</v>
      </c>
      <c r="I56" s="167"/>
      <c r="J56" s="167">
        <v>0</v>
      </c>
      <c r="K56" s="167">
        <v>0</v>
      </c>
      <c r="L56" s="167">
        <v>0</v>
      </c>
      <c r="M56" s="167">
        <v>0</v>
      </c>
      <c r="N56" s="167">
        <v>0</v>
      </c>
      <c r="O56" s="167">
        <v>0</v>
      </c>
      <c r="P56" s="39">
        <f t="shared" si="2"/>
        <v>0</v>
      </c>
    </row>
    <row r="57" spans="1:16" ht="30" x14ac:dyDescent="0.25">
      <c r="A57" s="528"/>
      <c r="B57" s="528"/>
      <c r="C57" s="531"/>
      <c r="D57" s="112" t="s">
        <v>157</v>
      </c>
      <c r="E57" s="167">
        <v>0</v>
      </c>
      <c r="F57" s="167">
        <v>0</v>
      </c>
      <c r="G57" s="167">
        <v>0</v>
      </c>
      <c r="H57" s="167">
        <v>0</v>
      </c>
      <c r="I57" s="167"/>
      <c r="J57" s="167">
        <v>0</v>
      </c>
      <c r="K57" s="167">
        <v>0</v>
      </c>
      <c r="L57" s="167">
        <v>0</v>
      </c>
      <c r="M57" s="167">
        <v>0</v>
      </c>
      <c r="N57" s="167">
        <v>0</v>
      </c>
      <c r="O57" s="167">
        <v>0</v>
      </c>
      <c r="P57" s="39">
        <f t="shared" si="2"/>
        <v>0</v>
      </c>
    </row>
    <row r="58" spans="1:16" ht="30" x14ac:dyDescent="0.25">
      <c r="A58" s="528"/>
      <c r="B58" s="528"/>
      <c r="C58" s="531"/>
      <c r="D58" s="112" t="s">
        <v>158</v>
      </c>
      <c r="E58" s="167">
        <v>0</v>
      </c>
      <c r="F58" s="167">
        <v>0</v>
      </c>
      <c r="G58" s="167">
        <v>0</v>
      </c>
      <c r="H58" s="167">
        <v>0</v>
      </c>
      <c r="I58" s="167"/>
      <c r="J58" s="167">
        <v>0</v>
      </c>
      <c r="K58" s="167">
        <v>0</v>
      </c>
      <c r="L58" s="167">
        <v>0</v>
      </c>
      <c r="M58" s="167">
        <v>0</v>
      </c>
      <c r="N58" s="167">
        <v>0</v>
      </c>
      <c r="O58" s="167">
        <v>0</v>
      </c>
      <c r="P58" s="39">
        <f t="shared" si="2"/>
        <v>0</v>
      </c>
    </row>
    <row r="59" spans="1:16" ht="45" x14ac:dyDescent="0.25">
      <c r="A59" s="528"/>
      <c r="B59" s="528"/>
      <c r="C59" s="531"/>
      <c r="D59" s="112" t="s">
        <v>159</v>
      </c>
      <c r="E59" s="167">
        <v>0</v>
      </c>
      <c r="F59" s="167">
        <v>0</v>
      </c>
      <c r="G59" s="167">
        <v>0</v>
      </c>
      <c r="H59" s="167">
        <v>0</v>
      </c>
      <c r="I59" s="167"/>
      <c r="J59" s="167">
        <v>0</v>
      </c>
      <c r="K59" s="167">
        <v>0</v>
      </c>
      <c r="L59" s="167">
        <v>0</v>
      </c>
      <c r="M59" s="167">
        <v>0</v>
      </c>
      <c r="N59" s="167">
        <v>0</v>
      </c>
      <c r="O59" s="167">
        <v>0</v>
      </c>
      <c r="P59" s="39">
        <f t="shared" si="2"/>
        <v>0</v>
      </c>
    </row>
    <row r="60" spans="1:16" ht="30" x14ac:dyDescent="0.25">
      <c r="A60" s="528"/>
      <c r="B60" s="528"/>
      <c r="C60" s="531"/>
      <c r="D60" s="112" t="s">
        <v>160</v>
      </c>
      <c r="E60" s="167">
        <v>0</v>
      </c>
      <c r="F60" s="167">
        <v>0</v>
      </c>
      <c r="G60" s="167">
        <v>0</v>
      </c>
      <c r="H60" s="167">
        <v>0</v>
      </c>
      <c r="I60" s="167"/>
      <c r="J60" s="167">
        <v>0</v>
      </c>
      <c r="K60" s="167">
        <v>0</v>
      </c>
      <c r="L60" s="167">
        <v>0</v>
      </c>
      <c r="M60" s="167">
        <v>0</v>
      </c>
      <c r="N60" s="167">
        <v>0</v>
      </c>
      <c r="O60" s="167">
        <v>0</v>
      </c>
      <c r="P60" s="39">
        <f t="shared" si="2"/>
        <v>0</v>
      </c>
    </row>
    <row r="61" spans="1:16" x14ac:dyDescent="0.25">
      <c r="A61" s="529"/>
      <c r="B61" s="529"/>
      <c r="C61" s="532"/>
      <c r="D61" s="112" t="s">
        <v>161</v>
      </c>
      <c r="E61" s="167">
        <v>0</v>
      </c>
      <c r="F61" s="167">
        <v>0</v>
      </c>
      <c r="G61" s="167">
        <v>0</v>
      </c>
      <c r="H61" s="167">
        <v>0</v>
      </c>
      <c r="I61" s="167"/>
      <c r="J61" s="167">
        <v>0</v>
      </c>
      <c r="K61" s="167">
        <v>0</v>
      </c>
      <c r="L61" s="167">
        <v>0</v>
      </c>
      <c r="M61" s="167">
        <v>0</v>
      </c>
      <c r="N61" s="167">
        <v>0</v>
      </c>
      <c r="O61" s="167">
        <v>0</v>
      </c>
      <c r="P61" s="39">
        <f t="shared" si="2"/>
        <v>0</v>
      </c>
    </row>
    <row r="62" spans="1:16" x14ac:dyDescent="0.25">
      <c r="A62" s="50"/>
      <c r="B62" s="50"/>
      <c r="C62" s="51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</row>
    <row r="63" spans="1:16" x14ac:dyDescent="0.25">
      <c r="A63" s="533" t="s">
        <v>168</v>
      </c>
      <c r="B63" s="533"/>
      <c r="C63" s="533"/>
      <c r="D63" s="533"/>
      <c r="E63" s="533"/>
      <c r="F63" s="533"/>
      <c r="G63" s="533"/>
      <c r="H63" s="533"/>
      <c r="I63" s="533"/>
      <c r="J63" s="533"/>
      <c r="K63" s="533"/>
      <c r="L63" s="533"/>
      <c r="M63" s="533"/>
      <c r="N63" s="368"/>
      <c r="O63" s="368"/>
    </row>
    <row r="64" spans="1:16" x14ac:dyDescent="0.25">
      <c r="A64" s="55"/>
      <c r="B64" s="55"/>
      <c r="C64" s="56"/>
      <c r="D64" s="56"/>
      <c r="E64" s="12"/>
      <c r="N64" s="378"/>
      <c r="O64" s="378"/>
    </row>
    <row r="65" spans="1:16" x14ac:dyDescent="0.25">
      <c r="A65" s="55"/>
      <c r="B65" s="55"/>
      <c r="C65" s="56"/>
      <c r="D65" s="56"/>
      <c r="E65" s="12"/>
    </row>
    <row r="66" spans="1:16" x14ac:dyDescent="0.25">
      <c r="A66" s="55"/>
      <c r="B66" s="55"/>
      <c r="C66" s="56"/>
      <c r="D66" s="56"/>
      <c r="E66" s="12"/>
    </row>
    <row r="67" spans="1:16" x14ac:dyDescent="0.25">
      <c r="A67" s="55"/>
      <c r="B67" s="55"/>
      <c r="C67" s="56"/>
      <c r="D67" s="56"/>
      <c r="E67" s="12"/>
    </row>
    <row r="68" spans="1:16" x14ac:dyDescent="0.25">
      <c r="A68" s="55"/>
      <c r="B68" s="55"/>
      <c r="C68" s="56"/>
      <c r="D68" s="56"/>
      <c r="E68" s="12"/>
    </row>
    <row r="69" spans="1:16" x14ac:dyDescent="0.25">
      <c r="A69" s="55"/>
      <c r="B69" s="55"/>
      <c r="C69" s="56"/>
      <c r="D69" s="56"/>
      <c r="E69" s="12"/>
    </row>
    <row r="70" spans="1:16" x14ac:dyDescent="0.25">
      <c r="A70" s="55"/>
      <c r="B70" s="55"/>
      <c r="C70" s="56"/>
      <c r="D70" s="56"/>
      <c r="E70" s="12"/>
    </row>
    <row r="71" spans="1:16" x14ac:dyDescent="0.25">
      <c r="A71" s="55"/>
      <c r="B71" s="55"/>
      <c r="C71" s="56"/>
      <c r="D71" s="56"/>
      <c r="E71" s="12"/>
    </row>
    <row r="72" spans="1:16" x14ac:dyDescent="0.25">
      <c r="A72" s="55"/>
      <c r="B72" s="55"/>
      <c r="C72" s="56"/>
      <c r="D72" s="56"/>
      <c r="E72" s="12"/>
    </row>
    <row r="73" spans="1:16" s="46" customFormat="1" x14ac:dyDescent="0.25">
      <c r="A73" s="55"/>
      <c r="B73" s="55"/>
      <c r="C73" s="56"/>
      <c r="D73" s="56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</row>
    <row r="74" spans="1:16" s="46" customFormat="1" x14ac:dyDescent="0.25">
      <c r="A74" s="55"/>
      <c r="B74" s="55"/>
      <c r="C74" s="56"/>
      <c r="D74" s="56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</row>
    <row r="75" spans="1:16" s="46" customFormat="1" x14ac:dyDescent="0.25">
      <c r="A75" s="55"/>
      <c r="B75" s="55"/>
      <c r="C75" s="56"/>
      <c r="D75" s="56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</row>
    <row r="76" spans="1:16" s="46" customFormat="1" x14ac:dyDescent="0.25">
      <c r="A76" s="55"/>
      <c r="B76" s="55"/>
      <c r="C76" s="56"/>
      <c r="D76" s="56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</row>
    <row r="77" spans="1:16" s="46" customFormat="1" x14ac:dyDescent="0.25">
      <c r="A77" s="55"/>
      <c r="B77" s="55"/>
      <c r="C77" s="56"/>
      <c r="D77" s="56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</row>
    <row r="78" spans="1:16" s="46" customFormat="1" x14ac:dyDescent="0.25">
      <c r="A78" s="55"/>
      <c r="B78" s="55"/>
      <c r="C78" s="56"/>
      <c r="D78" s="56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</row>
    <row r="79" spans="1:16" s="46" customFormat="1" x14ac:dyDescent="0.25">
      <c r="A79" s="55"/>
      <c r="B79" s="55"/>
      <c r="C79" s="56"/>
      <c r="D79" s="56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</row>
    <row r="80" spans="1:16" s="46" customFormat="1" x14ac:dyDescent="0.25">
      <c r="A80" s="55"/>
      <c r="B80" s="55"/>
      <c r="C80" s="56"/>
      <c r="D80" s="56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</row>
    <row r="81" spans="1:16" s="46" customFormat="1" x14ac:dyDescent="0.25">
      <c r="A81" s="55"/>
      <c r="B81" s="55"/>
      <c r="C81" s="56"/>
      <c r="D81" s="56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</row>
    <row r="82" spans="1:16" s="46" customFormat="1" x14ac:dyDescent="0.25">
      <c r="A82" s="55"/>
      <c r="B82" s="55"/>
      <c r="C82" s="56"/>
      <c r="D82" s="56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</row>
    <row r="83" spans="1:16" s="46" customFormat="1" x14ac:dyDescent="0.25">
      <c r="A83" s="55"/>
      <c r="B83" s="55"/>
      <c r="C83" s="56"/>
      <c r="D83" s="56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</row>
    <row r="84" spans="1:16" s="46" customFormat="1" x14ac:dyDescent="0.25">
      <c r="A84" s="55"/>
      <c r="B84" s="55"/>
      <c r="C84" s="56"/>
      <c r="D84" s="56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</row>
    <row r="85" spans="1:16" s="46" customFormat="1" x14ac:dyDescent="0.25">
      <c r="A85" s="55"/>
      <c r="B85" s="55"/>
      <c r="C85" s="56"/>
      <c r="D85" s="56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</row>
    <row r="86" spans="1:16" s="46" customFormat="1" x14ac:dyDescent="0.25">
      <c r="A86" s="55"/>
      <c r="B86" s="55"/>
      <c r="C86" s="56"/>
      <c r="D86" s="56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</row>
    <row r="87" spans="1:16" s="46" customFormat="1" x14ac:dyDescent="0.25">
      <c r="A87" s="55"/>
      <c r="B87" s="55"/>
      <c r="C87" s="56"/>
      <c r="D87" s="56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</row>
    <row r="88" spans="1:16" s="46" customFormat="1" x14ac:dyDescent="0.25">
      <c r="A88" s="55"/>
      <c r="B88" s="55"/>
      <c r="C88" s="56"/>
      <c r="D88" s="56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</row>
    <row r="89" spans="1:16" s="46" customFormat="1" x14ac:dyDescent="0.25">
      <c r="A89" s="55"/>
      <c r="B89" s="55"/>
      <c r="C89" s="56"/>
      <c r="D89" s="56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</row>
    <row r="90" spans="1:16" s="46" customFormat="1" x14ac:dyDescent="0.25">
      <c r="A90" s="55"/>
      <c r="B90" s="55"/>
      <c r="C90" s="56"/>
      <c r="D90" s="56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</row>
    <row r="91" spans="1:16" s="46" customFormat="1" x14ac:dyDescent="0.25">
      <c r="A91" s="55"/>
      <c r="B91" s="55"/>
      <c r="C91" s="56"/>
      <c r="D91" s="56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</row>
    <row r="92" spans="1:16" s="46" customFormat="1" x14ac:dyDescent="0.25">
      <c r="A92" s="55"/>
      <c r="B92" s="55"/>
      <c r="C92" s="56"/>
      <c r="D92" s="56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</row>
    <row r="93" spans="1:16" s="46" customFormat="1" x14ac:dyDescent="0.25">
      <c r="A93" s="55"/>
      <c r="B93" s="55"/>
      <c r="C93" s="56"/>
      <c r="D93" s="56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</row>
    <row r="94" spans="1:16" s="46" customFormat="1" x14ac:dyDescent="0.25">
      <c r="A94" s="55"/>
      <c r="B94" s="55"/>
      <c r="C94" s="56"/>
      <c r="D94" s="56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</row>
    <row r="95" spans="1:16" s="46" customFormat="1" x14ac:dyDescent="0.25">
      <c r="A95" s="55"/>
      <c r="B95" s="55"/>
      <c r="C95" s="56"/>
      <c r="D95" s="56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</row>
    <row r="96" spans="1:16" s="46" customFormat="1" x14ac:dyDescent="0.25">
      <c r="A96" s="55"/>
      <c r="B96" s="55"/>
      <c r="C96" s="56"/>
      <c r="D96" s="56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</row>
    <row r="97" spans="1:16" s="46" customFormat="1" x14ac:dyDescent="0.25">
      <c r="A97" s="55"/>
      <c r="B97" s="55"/>
      <c r="C97" s="56"/>
      <c r="D97" s="56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</row>
    <row r="98" spans="1:16" s="46" customFormat="1" x14ac:dyDescent="0.25">
      <c r="A98" s="55"/>
      <c r="B98" s="55"/>
      <c r="C98" s="56"/>
      <c r="D98" s="56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</row>
    <row r="99" spans="1:16" s="46" customFormat="1" x14ac:dyDescent="0.25">
      <c r="A99" s="55"/>
      <c r="B99" s="55"/>
      <c r="C99" s="56"/>
      <c r="D99" s="56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</row>
    <row r="100" spans="1:16" s="46" customFormat="1" x14ac:dyDescent="0.25">
      <c r="A100" s="55"/>
      <c r="B100" s="55"/>
      <c r="C100" s="56"/>
      <c r="D100" s="56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</row>
    <row r="101" spans="1:16" s="46" customFormat="1" x14ac:dyDescent="0.25">
      <c r="A101" s="55"/>
      <c r="B101" s="55"/>
      <c r="C101" s="56"/>
      <c r="D101" s="56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</row>
    <row r="102" spans="1:16" s="46" customFormat="1" x14ac:dyDescent="0.25">
      <c r="A102" s="55"/>
      <c r="B102" s="55"/>
      <c r="C102" s="56"/>
      <c r="D102" s="56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</row>
    <row r="103" spans="1:16" s="46" customFormat="1" x14ac:dyDescent="0.25">
      <c r="A103" s="55"/>
      <c r="B103" s="55"/>
      <c r="C103" s="56"/>
      <c r="D103" s="56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</row>
    <row r="104" spans="1:16" s="46" customFormat="1" x14ac:dyDescent="0.25">
      <c r="A104" s="55"/>
      <c r="B104" s="55"/>
      <c r="C104" s="56"/>
      <c r="D104" s="56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</row>
    <row r="105" spans="1:16" s="46" customFormat="1" x14ac:dyDescent="0.25">
      <c r="A105" s="55"/>
      <c r="B105" s="55"/>
      <c r="C105" s="56"/>
      <c r="D105" s="56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</row>
    <row r="106" spans="1:16" s="46" customFormat="1" x14ac:dyDescent="0.25">
      <c r="A106" s="55"/>
      <c r="B106" s="55"/>
      <c r="C106" s="56"/>
      <c r="D106" s="56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</row>
    <row r="107" spans="1:16" s="46" customFormat="1" x14ac:dyDescent="0.25">
      <c r="A107" s="55"/>
      <c r="B107" s="55"/>
      <c r="C107" s="56"/>
      <c r="D107" s="56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</row>
    <row r="108" spans="1:16" s="46" customFormat="1" x14ac:dyDescent="0.25">
      <c r="A108" s="55"/>
      <c r="B108" s="55"/>
      <c r="C108" s="56"/>
      <c r="D108" s="56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</row>
    <row r="109" spans="1:16" s="46" customFormat="1" x14ac:dyDescent="0.25">
      <c r="A109" s="55"/>
      <c r="B109" s="55"/>
      <c r="C109" s="56"/>
      <c r="D109" s="56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</row>
    <row r="110" spans="1:16" s="46" customFormat="1" x14ac:dyDescent="0.25">
      <c r="A110" s="55"/>
      <c r="B110" s="55"/>
      <c r="C110" s="56"/>
      <c r="D110" s="56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</row>
    <row r="111" spans="1:16" s="46" customFormat="1" x14ac:dyDescent="0.25">
      <c r="A111" s="55"/>
      <c r="B111" s="55"/>
      <c r="C111" s="56"/>
      <c r="D111" s="56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</row>
    <row r="112" spans="1:16" s="46" customFormat="1" x14ac:dyDescent="0.25">
      <c r="A112" s="55"/>
      <c r="B112" s="55"/>
      <c r="C112" s="56"/>
      <c r="D112" s="56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</row>
    <row r="113" spans="1:16" s="46" customFormat="1" x14ac:dyDescent="0.25">
      <c r="A113" s="55"/>
      <c r="B113" s="55"/>
      <c r="C113" s="56"/>
      <c r="D113" s="56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</row>
    <row r="114" spans="1:16" s="46" customFormat="1" x14ac:dyDescent="0.25">
      <c r="A114" s="55"/>
      <c r="B114" s="55"/>
      <c r="C114" s="56"/>
      <c r="D114" s="56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</row>
    <row r="115" spans="1:16" s="46" customFormat="1" x14ac:dyDescent="0.25">
      <c r="A115" s="55"/>
      <c r="B115" s="55"/>
      <c r="C115" s="56"/>
      <c r="D115" s="56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</row>
    <row r="116" spans="1:16" s="46" customFormat="1" x14ac:dyDescent="0.25">
      <c r="A116" s="55"/>
      <c r="B116" s="55"/>
      <c r="C116" s="56"/>
      <c r="D116" s="56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</row>
    <row r="117" spans="1:16" s="46" customFormat="1" x14ac:dyDescent="0.25">
      <c r="A117" s="55"/>
      <c r="B117" s="55"/>
      <c r="C117" s="56"/>
      <c r="D117" s="56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</row>
    <row r="118" spans="1:16" s="46" customFormat="1" x14ac:dyDescent="0.25">
      <c r="A118" s="55"/>
      <c r="B118" s="55"/>
      <c r="C118" s="56"/>
      <c r="D118" s="56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</row>
    <row r="119" spans="1:16" s="46" customFormat="1" x14ac:dyDescent="0.25">
      <c r="A119" s="55"/>
      <c r="B119" s="55"/>
      <c r="C119" s="56"/>
      <c r="D119" s="56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</row>
    <row r="120" spans="1:16" s="46" customFormat="1" x14ac:dyDescent="0.25">
      <c r="A120" s="55"/>
      <c r="B120" s="55"/>
      <c r="C120" s="56"/>
      <c r="D120" s="56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</row>
    <row r="121" spans="1:16" s="46" customFormat="1" x14ac:dyDescent="0.25">
      <c r="A121" s="55"/>
      <c r="B121" s="55"/>
      <c r="C121" s="56"/>
      <c r="D121" s="56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</row>
    <row r="122" spans="1:16" s="46" customFormat="1" x14ac:dyDescent="0.25">
      <c r="A122" s="55"/>
      <c r="B122" s="55"/>
      <c r="C122" s="56"/>
      <c r="D122" s="56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</row>
    <row r="123" spans="1:16" s="46" customFormat="1" x14ac:dyDescent="0.25">
      <c r="A123" s="55"/>
      <c r="B123" s="55"/>
      <c r="C123" s="56"/>
      <c r="D123" s="56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</row>
    <row r="124" spans="1:16" s="46" customFormat="1" x14ac:dyDescent="0.25">
      <c r="A124" s="55"/>
      <c r="B124" s="55"/>
      <c r="C124" s="56"/>
      <c r="D124" s="56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</row>
    <row r="125" spans="1:16" s="46" customFormat="1" x14ac:dyDescent="0.25">
      <c r="A125" s="55"/>
      <c r="B125" s="55"/>
      <c r="C125" s="56"/>
      <c r="D125" s="56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</row>
    <row r="126" spans="1:16" s="46" customFormat="1" x14ac:dyDescent="0.25">
      <c r="A126" s="55"/>
      <c r="B126" s="55"/>
      <c r="C126" s="56"/>
      <c r="D126" s="56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</row>
    <row r="127" spans="1:16" s="46" customFormat="1" x14ac:dyDescent="0.25">
      <c r="A127" s="55"/>
      <c r="B127" s="55"/>
      <c r="C127" s="56"/>
      <c r="D127" s="56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</row>
    <row r="128" spans="1:16" s="46" customFormat="1" x14ac:dyDescent="0.25">
      <c r="A128" s="55"/>
      <c r="B128" s="55"/>
      <c r="C128" s="56"/>
      <c r="D128" s="56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</row>
    <row r="129" spans="1:16" s="46" customFormat="1" x14ac:dyDescent="0.25">
      <c r="A129" s="55"/>
      <c r="B129" s="55"/>
      <c r="C129" s="56"/>
      <c r="D129" s="56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</row>
    <row r="130" spans="1:16" s="46" customFormat="1" x14ac:dyDescent="0.25">
      <c r="A130" s="55"/>
      <c r="B130" s="55"/>
      <c r="C130" s="56"/>
      <c r="D130" s="56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</row>
    <row r="131" spans="1:16" s="46" customFormat="1" x14ac:dyDescent="0.25">
      <c r="A131" s="55"/>
      <c r="B131" s="55"/>
      <c r="C131" s="56"/>
      <c r="D131" s="56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</row>
    <row r="132" spans="1:16" s="46" customFormat="1" x14ac:dyDescent="0.25">
      <c r="A132" s="55"/>
      <c r="B132" s="55"/>
      <c r="C132" s="56"/>
      <c r="D132" s="56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</row>
    <row r="133" spans="1:16" s="46" customFormat="1" x14ac:dyDescent="0.25">
      <c r="A133" s="55"/>
      <c r="B133" s="55"/>
      <c r="C133" s="56"/>
      <c r="D133" s="56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</row>
    <row r="134" spans="1:16" s="46" customFormat="1" x14ac:dyDescent="0.25">
      <c r="A134" s="55"/>
      <c r="B134" s="55"/>
      <c r="C134" s="56"/>
      <c r="D134" s="56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</row>
    <row r="135" spans="1:16" s="46" customFormat="1" x14ac:dyDescent="0.25">
      <c r="A135" s="55"/>
      <c r="B135" s="55"/>
      <c r="C135" s="56"/>
      <c r="D135" s="56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</row>
    <row r="136" spans="1:16" s="46" customFormat="1" x14ac:dyDescent="0.25">
      <c r="A136" s="55"/>
      <c r="B136" s="55"/>
      <c r="C136" s="56"/>
      <c r="D136" s="56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</row>
    <row r="137" spans="1:16" s="46" customFormat="1" x14ac:dyDescent="0.25">
      <c r="A137" s="55"/>
      <c r="B137" s="55"/>
      <c r="C137" s="56"/>
      <c r="D137" s="56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</row>
    <row r="138" spans="1:16" s="46" customFormat="1" x14ac:dyDescent="0.25">
      <c r="A138" s="55"/>
      <c r="B138" s="55"/>
      <c r="C138" s="56"/>
      <c r="D138" s="56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</row>
    <row r="139" spans="1:16" s="46" customFormat="1" x14ac:dyDescent="0.25">
      <c r="A139" s="55"/>
      <c r="B139" s="55"/>
      <c r="C139" s="56"/>
      <c r="D139" s="56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</row>
    <row r="140" spans="1:16" s="46" customFormat="1" x14ac:dyDescent="0.25">
      <c r="A140" s="55"/>
      <c r="B140" s="55"/>
      <c r="C140" s="56"/>
      <c r="D140" s="56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</row>
    <row r="141" spans="1:16" s="46" customFormat="1" x14ac:dyDescent="0.25">
      <c r="A141" s="55"/>
      <c r="B141" s="55"/>
      <c r="C141" s="56"/>
      <c r="D141" s="56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</row>
    <row r="142" spans="1:16" s="46" customFormat="1" x14ac:dyDescent="0.25">
      <c r="A142" s="55"/>
      <c r="B142" s="55"/>
      <c r="C142" s="56"/>
      <c r="D142" s="56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</row>
    <row r="143" spans="1:16" s="46" customFormat="1" x14ac:dyDescent="0.25">
      <c r="A143" s="55"/>
      <c r="B143" s="55"/>
      <c r="C143" s="56"/>
      <c r="D143" s="56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</row>
    <row r="144" spans="1:16" s="46" customFormat="1" x14ac:dyDescent="0.25">
      <c r="A144" s="55"/>
      <c r="B144" s="55"/>
      <c r="C144" s="56"/>
      <c r="D144" s="56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</row>
    <row r="145" spans="1:16" s="46" customFormat="1" x14ac:dyDescent="0.25">
      <c r="A145" s="55"/>
      <c r="B145" s="55"/>
      <c r="C145" s="55"/>
      <c r="D145" s="56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</row>
    <row r="146" spans="1:16" s="46" customFormat="1" x14ac:dyDescent="0.25">
      <c r="A146" s="55"/>
      <c r="B146" s="55"/>
      <c r="C146" s="55"/>
      <c r="D146" s="56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</row>
    <row r="147" spans="1:16" s="46" customFormat="1" x14ac:dyDescent="0.25">
      <c r="A147" s="55"/>
      <c r="B147" s="55"/>
      <c r="C147" s="55"/>
      <c r="D147" s="56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</row>
    <row r="148" spans="1:16" s="46" customFormat="1" x14ac:dyDescent="0.25">
      <c r="A148" s="55"/>
      <c r="B148" s="55"/>
      <c r="C148" s="55"/>
      <c r="D148" s="56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</row>
    <row r="149" spans="1:16" s="46" customFormat="1" x14ac:dyDescent="0.25">
      <c r="A149" s="55"/>
      <c r="B149" s="55"/>
      <c r="C149" s="55"/>
      <c r="D149" s="56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</row>
    <row r="150" spans="1:16" s="46" customFormat="1" x14ac:dyDescent="0.25">
      <c r="A150" s="55"/>
      <c r="B150" s="55"/>
      <c r="C150" s="55"/>
      <c r="D150" s="56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</row>
    <row r="151" spans="1:16" s="46" customFormat="1" x14ac:dyDescent="0.25">
      <c r="A151" s="55"/>
      <c r="B151" s="55"/>
      <c r="C151" s="55"/>
      <c r="D151" s="56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</row>
    <row r="152" spans="1:16" s="46" customFormat="1" x14ac:dyDescent="0.25">
      <c r="A152" s="55"/>
      <c r="B152" s="55"/>
      <c r="C152" s="55"/>
      <c r="D152" s="56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</row>
    <row r="153" spans="1:16" s="46" customFormat="1" x14ac:dyDescent="0.25">
      <c r="A153" s="55"/>
      <c r="B153" s="55"/>
      <c r="C153" s="55"/>
      <c r="D153" s="56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</row>
    <row r="154" spans="1:16" s="46" customFormat="1" x14ac:dyDescent="0.25">
      <c r="A154" s="55"/>
      <c r="B154" s="55"/>
      <c r="C154" s="55"/>
      <c r="D154" s="56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</row>
    <row r="155" spans="1:16" s="46" customFormat="1" x14ac:dyDescent="0.25">
      <c r="A155" s="55"/>
      <c r="B155" s="55"/>
      <c r="C155" s="55"/>
      <c r="D155" s="56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</row>
    <row r="156" spans="1:16" s="46" customFormat="1" x14ac:dyDescent="0.25">
      <c r="A156" s="55"/>
      <c r="B156" s="55"/>
      <c r="C156" s="55"/>
      <c r="D156" s="56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</row>
    <row r="157" spans="1:16" s="46" customFormat="1" x14ac:dyDescent="0.25">
      <c r="A157" s="40"/>
      <c r="B157" s="40"/>
      <c r="C157" s="40"/>
      <c r="D157" s="57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</row>
    <row r="158" spans="1:16" s="46" customFormat="1" x14ac:dyDescent="0.25">
      <c r="A158" s="40"/>
      <c r="B158" s="40"/>
      <c r="C158" s="40"/>
      <c r="D158" s="57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</row>
    <row r="159" spans="1:16" s="46" customFormat="1" x14ac:dyDescent="0.25">
      <c r="A159" s="40"/>
      <c r="B159" s="40"/>
      <c r="C159" s="40"/>
      <c r="D159" s="57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</row>
    <row r="160" spans="1:16" s="46" customFormat="1" x14ac:dyDescent="0.25">
      <c r="A160" s="40"/>
      <c r="B160" s="40"/>
      <c r="C160" s="40"/>
      <c r="D160" s="57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</row>
    <row r="161" spans="1:16" s="46" customFormat="1" x14ac:dyDescent="0.25">
      <c r="A161" s="40"/>
      <c r="B161" s="40"/>
      <c r="C161" s="40"/>
      <c r="D161" s="57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</row>
    <row r="162" spans="1:16" s="46" customFormat="1" x14ac:dyDescent="0.25">
      <c r="A162" s="40"/>
      <c r="B162" s="40"/>
      <c r="C162" s="40"/>
      <c r="D162" s="57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</row>
    <row r="163" spans="1:16" s="46" customFormat="1" x14ac:dyDescent="0.25">
      <c r="A163" s="40"/>
      <c r="B163" s="40"/>
      <c r="C163" s="40"/>
      <c r="D163" s="57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</row>
    <row r="164" spans="1:16" s="46" customFormat="1" x14ac:dyDescent="0.25">
      <c r="A164" s="40"/>
      <c r="B164" s="40"/>
      <c r="C164" s="40"/>
      <c r="D164" s="57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</row>
    <row r="165" spans="1:16" s="46" customFormat="1" x14ac:dyDescent="0.25">
      <c r="A165" s="40"/>
      <c r="B165" s="40"/>
      <c r="C165" s="40"/>
      <c r="D165" s="57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</row>
    <row r="166" spans="1:16" s="46" customFormat="1" x14ac:dyDescent="0.25">
      <c r="A166" s="40"/>
      <c r="B166" s="40"/>
      <c r="C166" s="40"/>
      <c r="D166" s="57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</row>
    <row r="167" spans="1:16" s="46" customFormat="1" x14ac:dyDescent="0.25">
      <c r="A167" s="40"/>
      <c r="B167" s="40"/>
      <c r="C167" s="40"/>
      <c r="D167" s="57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</row>
    <row r="168" spans="1:16" s="46" customFormat="1" x14ac:dyDescent="0.25">
      <c r="A168" s="40"/>
      <c r="B168" s="40"/>
      <c r="C168" s="40"/>
      <c r="D168" s="57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</row>
    <row r="169" spans="1:16" s="46" customFormat="1" x14ac:dyDescent="0.25">
      <c r="A169" s="40"/>
      <c r="B169" s="40"/>
      <c r="C169" s="40"/>
      <c r="D169" s="57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</row>
    <row r="170" spans="1:16" s="46" customFormat="1" x14ac:dyDescent="0.25">
      <c r="A170" s="40"/>
      <c r="B170" s="40"/>
      <c r="C170" s="40"/>
      <c r="D170" s="57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</row>
    <row r="171" spans="1:16" s="46" customFormat="1" x14ac:dyDescent="0.25">
      <c r="A171" s="40"/>
      <c r="B171" s="40"/>
      <c r="C171" s="40"/>
      <c r="D171" s="57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</row>
    <row r="172" spans="1:16" s="46" customFormat="1" x14ac:dyDescent="0.25">
      <c r="A172" s="40"/>
      <c r="B172" s="40"/>
      <c r="C172" s="40"/>
      <c r="D172" s="57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1:16" s="46" customFormat="1" x14ac:dyDescent="0.25">
      <c r="A173" s="40"/>
      <c r="B173" s="40"/>
      <c r="C173" s="40"/>
      <c r="D173" s="57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</row>
    <row r="174" spans="1:16" s="46" customFormat="1" x14ac:dyDescent="0.25">
      <c r="A174" s="40"/>
      <c r="B174" s="40"/>
      <c r="C174" s="40"/>
      <c r="D174" s="57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</row>
    <row r="175" spans="1:16" s="46" customFormat="1" x14ac:dyDescent="0.25">
      <c r="A175" s="40"/>
      <c r="B175" s="40"/>
      <c r="C175" s="40"/>
      <c r="D175" s="57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</row>
    <row r="176" spans="1:16" s="46" customFormat="1" x14ac:dyDescent="0.25">
      <c r="A176" s="40"/>
      <c r="B176" s="40"/>
      <c r="C176" s="40"/>
      <c r="D176" s="57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</row>
    <row r="177" spans="1:16" s="46" customFormat="1" x14ac:dyDescent="0.25">
      <c r="A177" s="40"/>
      <c r="B177" s="40"/>
      <c r="C177" s="40"/>
      <c r="D177" s="57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</row>
    <row r="178" spans="1:16" s="46" customFormat="1" x14ac:dyDescent="0.25">
      <c r="A178" s="40"/>
      <c r="B178" s="40"/>
      <c r="C178" s="40"/>
      <c r="D178" s="57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</row>
    <row r="179" spans="1:16" s="46" customFormat="1" x14ac:dyDescent="0.25">
      <c r="A179" s="40"/>
      <c r="B179" s="40"/>
      <c r="C179" s="40"/>
      <c r="D179" s="57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</row>
    <row r="180" spans="1:16" s="46" customFormat="1" x14ac:dyDescent="0.25">
      <c r="A180" s="40"/>
      <c r="B180" s="40"/>
      <c r="C180" s="40"/>
      <c r="D180" s="57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</row>
    <row r="181" spans="1:16" s="46" customFormat="1" x14ac:dyDescent="0.25">
      <c r="A181" s="40"/>
      <c r="B181" s="40"/>
      <c r="C181" s="40"/>
      <c r="D181" s="57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</row>
    <row r="182" spans="1:16" s="46" customFormat="1" x14ac:dyDescent="0.25">
      <c r="A182" s="40"/>
      <c r="B182" s="40"/>
      <c r="C182" s="40"/>
      <c r="D182" s="57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</row>
    <row r="183" spans="1:16" s="46" customFormat="1" x14ac:dyDescent="0.25">
      <c r="A183" s="40"/>
      <c r="B183" s="40"/>
      <c r="C183" s="40"/>
      <c r="D183" s="57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</row>
    <row r="184" spans="1:16" s="46" customFormat="1" x14ac:dyDescent="0.25">
      <c r="A184" s="40"/>
      <c r="B184" s="40"/>
      <c r="C184" s="40"/>
      <c r="D184" s="57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</row>
    <row r="185" spans="1:16" s="46" customFormat="1" x14ac:dyDescent="0.25">
      <c r="A185" s="40"/>
      <c r="B185" s="40"/>
      <c r="C185" s="40"/>
      <c r="D185" s="57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</row>
    <row r="186" spans="1:16" s="46" customFormat="1" x14ac:dyDescent="0.25">
      <c r="A186" s="40"/>
      <c r="B186" s="40"/>
      <c r="C186" s="40"/>
      <c r="D186" s="57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</row>
    <row r="187" spans="1:16" s="46" customFormat="1" x14ac:dyDescent="0.25">
      <c r="A187" s="40"/>
      <c r="B187" s="40"/>
      <c r="C187" s="40"/>
      <c r="D187" s="57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</row>
    <row r="188" spans="1:16" s="46" customFormat="1" x14ac:dyDescent="0.25">
      <c r="A188" s="40"/>
      <c r="B188" s="40"/>
      <c r="C188" s="40"/>
      <c r="D188" s="57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</row>
    <row r="189" spans="1:16" s="46" customFormat="1" x14ac:dyDescent="0.25">
      <c r="A189" s="40"/>
      <c r="B189" s="40"/>
      <c r="C189" s="40"/>
      <c r="D189" s="57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</row>
    <row r="190" spans="1:16" s="46" customFormat="1" x14ac:dyDescent="0.25">
      <c r="A190" s="40"/>
      <c r="B190" s="40"/>
      <c r="C190" s="40"/>
      <c r="D190" s="57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</row>
    <row r="191" spans="1:16" s="46" customFormat="1" x14ac:dyDescent="0.25">
      <c r="A191" s="40"/>
      <c r="B191" s="40"/>
      <c r="C191" s="40"/>
      <c r="D191" s="57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</row>
    <row r="192" spans="1:16" s="46" customFormat="1" x14ac:dyDescent="0.25">
      <c r="A192" s="40"/>
      <c r="B192" s="40"/>
      <c r="C192" s="40"/>
      <c r="D192" s="57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</row>
    <row r="193" spans="1:16" s="46" customFormat="1" x14ac:dyDescent="0.25">
      <c r="A193" s="40"/>
      <c r="B193" s="40"/>
      <c r="C193" s="40"/>
      <c r="D193" s="57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</row>
    <row r="194" spans="1:16" s="46" customFormat="1" x14ac:dyDescent="0.25">
      <c r="A194" s="40"/>
      <c r="B194" s="40"/>
      <c r="C194" s="40"/>
      <c r="D194" s="57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</row>
    <row r="195" spans="1:16" s="46" customFormat="1" x14ac:dyDescent="0.25">
      <c r="A195" s="40"/>
      <c r="B195" s="40"/>
      <c r="C195" s="40"/>
      <c r="D195" s="57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</row>
    <row r="196" spans="1:16" s="46" customFormat="1" x14ac:dyDescent="0.25">
      <c r="A196" s="40"/>
      <c r="B196" s="40"/>
      <c r="C196" s="40"/>
      <c r="D196" s="57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</row>
    <row r="197" spans="1:16" s="46" customFormat="1" x14ac:dyDescent="0.25">
      <c r="A197" s="40"/>
      <c r="B197" s="40"/>
      <c r="C197" s="40"/>
      <c r="D197" s="57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</row>
    <row r="198" spans="1:16" s="46" customFormat="1" x14ac:dyDescent="0.25">
      <c r="A198" s="40"/>
      <c r="B198" s="40"/>
      <c r="C198" s="40"/>
      <c r="D198" s="57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</row>
    <row r="199" spans="1:16" s="46" customFormat="1" x14ac:dyDescent="0.25">
      <c r="A199" s="40"/>
      <c r="B199" s="40"/>
      <c r="C199" s="40"/>
      <c r="D199" s="57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</row>
    <row r="200" spans="1:16" s="46" customFormat="1" x14ac:dyDescent="0.25">
      <c r="A200" s="40"/>
      <c r="B200" s="40"/>
      <c r="C200" s="40"/>
      <c r="D200" s="57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</row>
    <row r="201" spans="1:16" s="46" customFormat="1" x14ac:dyDescent="0.25">
      <c r="A201" s="40"/>
      <c r="B201" s="40"/>
      <c r="C201" s="40"/>
      <c r="D201" s="57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</row>
    <row r="202" spans="1:16" s="46" customFormat="1" x14ac:dyDescent="0.25">
      <c r="A202" s="40"/>
      <c r="B202" s="40"/>
      <c r="C202" s="40"/>
      <c r="D202" s="57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</row>
    <row r="203" spans="1:16" s="46" customFormat="1" x14ac:dyDescent="0.25">
      <c r="A203" s="40"/>
      <c r="B203" s="40"/>
      <c r="C203" s="40"/>
      <c r="D203" s="57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</row>
    <row r="204" spans="1:16" s="46" customFormat="1" x14ac:dyDescent="0.25">
      <c r="A204" s="40"/>
      <c r="B204" s="40"/>
      <c r="C204" s="40"/>
      <c r="D204" s="57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</row>
    <row r="205" spans="1:16" s="46" customFormat="1" x14ac:dyDescent="0.25">
      <c r="A205" s="40"/>
      <c r="B205" s="40"/>
      <c r="C205" s="40"/>
      <c r="D205" s="57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</row>
    <row r="206" spans="1:16" s="46" customFormat="1" x14ac:dyDescent="0.25">
      <c r="A206" s="40"/>
      <c r="B206" s="40"/>
      <c r="C206" s="40"/>
      <c r="D206" s="57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</row>
    <row r="207" spans="1:16" s="46" customFormat="1" x14ac:dyDescent="0.25">
      <c r="A207" s="40"/>
      <c r="B207" s="40"/>
      <c r="C207" s="40"/>
      <c r="D207" s="57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</row>
    <row r="208" spans="1:16" s="46" customFormat="1" x14ac:dyDescent="0.25">
      <c r="A208" s="40"/>
      <c r="B208" s="40"/>
      <c r="C208" s="40"/>
      <c r="D208" s="57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</row>
    <row r="209" spans="1:16" s="46" customFormat="1" x14ac:dyDescent="0.25">
      <c r="A209" s="40"/>
      <c r="B209" s="40"/>
      <c r="C209" s="40"/>
      <c r="D209" s="57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</row>
    <row r="210" spans="1:16" s="46" customFormat="1" x14ac:dyDescent="0.25">
      <c r="A210" s="40"/>
      <c r="B210" s="40"/>
      <c r="C210" s="40"/>
      <c r="D210" s="57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</row>
    <row r="211" spans="1:16" s="46" customFormat="1" x14ac:dyDescent="0.25">
      <c r="A211" s="40"/>
      <c r="B211" s="40"/>
      <c r="C211" s="40"/>
      <c r="D211" s="57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</row>
    <row r="212" spans="1:16" s="46" customFormat="1" x14ac:dyDescent="0.25">
      <c r="A212" s="40"/>
      <c r="B212" s="40"/>
      <c r="C212" s="40"/>
      <c r="D212" s="57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</row>
    <row r="213" spans="1:16" s="46" customFormat="1" x14ac:dyDescent="0.25">
      <c r="A213" s="40"/>
      <c r="B213" s="40"/>
      <c r="C213" s="40"/>
      <c r="D213" s="57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</row>
    <row r="214" spans="1:16" s="46" customFormat="1" x14ac:dyDescent="0.25">
      <c r="A214" s="40"/>
      <c r="B214" s="40"/>
      <c r="C214" s="40"/>
      <c r="D214" s="57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</row>
    <row r="215" spans="1:16" s="46" customFormat="1" x14ac:dyDescent="0.25">
      <c r="A215" s="40"/>
      <c r="B215" s="40"/>
      <c r="C215" s="40"/>
      <c r="D215" s="57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</row>
    <row r="216" spans="1:16" s="46" customFormat="1" x14ac:dyDescent="0.25">
      <c r="A216" s="40"/>
      <c r="B216" s="40"/>
      <c r="C216" s="40"/>
      <c r="D216" s="57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</row>
    <row r="217" spans="1:16" s="46" customFormat="1" x14ac:dyDescent="0.25">
      <c r="A217" s="40"/>
      <c r="B217" s="40"/>
      <c r="C217" s="40"/>
      <c r="D217" s="57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</row>
    <row r="218" spans="1:16" s="46" customFormat="1" x14ac:dyDescent="0.25">
      <c r="A218" s="40"/>
      <c r="B218" s="40"/>
      <c r="C218" s="40"/>
      <c r="D218" s="57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</row>
    <row r="219" spans="1:16" s="46" customFormat="1" x14ac:dyDescent="0.25">
      <c r="A219" s="40"/>
      <c r="B219" s="40"/>
      <c r="C219" s="40"/>
      <c r="D219" s="57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</row>
    <row r="220" spans="1:16" s="46" customFormat="1" x14ac:dyDescent="0.25">
      <c r="A220" s="40"/>
      <c r="B220" s="40"/>
      <c r="C220" s="40"/>
      <c r="D220" s="57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</row>
  </sheetData>
  <mergeCells count="29">
    <mergeCell ref="A9:N9"/>
    <mergeCell ref="L1:N1"/>
    <mergeCell ref="L2:N3"/>
    <mergeCell ref="L5:N5"/>
    <mergeCell ref="L6:N6"/>
    <mergeCell ref="A8:M8"/>
    <mergeCell ref="C26:C34"/>
    <mergeCell ref="A12:C12"/>
    <mergeCell ref="A13:M13"/>
    <mergeCell ref="A15:B15"/>
    <mergeCell ref="C15:C16"/>
    <mergeCell ref="D15:D16"/>
    <mergeCell ref="E15:O15"/>
    <mergeCell ref="E10:G10"/>
    <mergeCell ref="A53:A61"/>
    <mergeCell ref="B53:B61"/>
    <mergeCell ref="C53:C61"/>
    <mergeCell ref="A63:M63"/>
    <mergeCell ref="A35:A43"/>
    <mergeCell ref="B35:B43"/>
    <mergeCell ref="C35:C43"/>
    <mergeCell ref="A44:A52"/>
    <mergeCell ref="B44:B52"/>
    <mergeCell ref="C44:C52"/>
    <mergeCell ref="A17:A25"/>
    <mergeCell ref="B17:B25"/>
    <mergeCell ref="C17:C25"/>
    <mergeCell ref="A26:A34"/>
    <mergeCell ref="B26:B34"/>
  </mergeCells>
  <printOptions horizontalCentered="1"/>
  <pageMargins left="0.15748031496062992" right="0.15748031496062992" top="0.11811023622047245" bottom="3.937007874015748E-2" header="0.27559055118110237" footer="0.15748031496062992"/>
  <pageSetup paperSize="9" scale="39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1 целев показ</vt:lpstr>
      <vt:lpstr>3 меры соцподдержки</vt:lpstr>
      <vt:lpstr>4 госзадание </vt:lpstr>
      <vt:lpstr>5 ресурсн обеспечен  </vt:lpstr>
      <vt:lpstr>6 оценка ресурс обесп </vt:lpstr>
      <vt:lpstr>'1 целев показ'!Заголовки_для_печати</vt:lpstr>
      <vt:lpstr>'3 меры соцподдержки'!Заголовки_для_печати</vt:lpstr>
      <vt:lpstr>'4 госзадание '!Заголовки_для_печати</vt:lpstr>
      <vt:lpstr>'5 ресурсн обеспечен  '!Заголовки_для_печати</vt:lpstr>
      <vt:lpstr>'6 оценка ресурс обесп '!Заголовки_для_печати</vt:lpstr>
      <vt:lpstr>'1 целев показ'!Область_печати</vt:lpstr>
      <vt:lpstr>'3 меры соцподдержки'!Область_печати</vt:lpstr>
      <vt:lpstr>'4 госзадание '!Область_печати</vt:lpstr>
      <vt:lpstr>'5 ресурсн обеспечен  '!Область_печати</vt:lpstr>
      <vt:lpstr>'6 оценка ресурс обесп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Девятерикова Елена Сергеевна</cp:lastModifiedBy>
  <cp:lastPrinted>2022-08-25T12:24:57Z</cp:lastPrinted>
  <dcterms:created xsi:type="dcterms:W3CDTF">2020-10-15T11:39:27Z</dcterms:created>
  <dcterms:modified xsi:type="dcterms:W3CDTF">2022-08-25T12:27:05Z</dcterms:modified>
</cp:coreProperties>
</file>