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2120" windowHeight="10095" activeTab="3"/>
  </bookViews>
  <sheets>
    <sheet name="1а МО" sheetId="5" r:id="rId1"/>
    <sheet name="4 Госзадание" sheetId="3" r:id="rId2"/>
    <sheet name="5 ресурсное обеспечение" sheetId="1" r:id="rId3"/>
    <sheet name="6 оценка расходов " sheetId="2" r:id="rId4"/>
  </sheets>
  <definedNames>
    <definedName name="_GoBack" localSheetId="0">'1а МО'!#REF!</definedName>
    <definedName name="_xlnm._FilterDatabase" localSheetId="1" hidden="1">'4 Госзадание'!$A$19:$AC$34</definedName>
    <definedName name="_xlnm._FilterDatabase" localSheetId="2" hidden="1">'5 ресурсное обеспечение'!$A$16:$U$16</definedName>
    <definedName name="_xlnm.Print_Titles" localSheetId="1">'4 Госзадание'!$19:$21</definedName>
    <definedName name="_xlnm.Print_Titles" localSheetId="2">'5 ресурсное обеспечение'!$14:$16</definedName>
    <definedName name="_xlnm.Print_Titles" localSheetId="3">'6 оценка расходов '!$15:$17</definedName>
    <definedName name="_xlnm.Print_Area" localSheetId="1">'4 Госзадание'!$A$4:$AC$35</definedName>
    <definedName name="_xlnm.Print_Area" localSheetId="2">'5 ресурсное обеспечение'!$A$14:$V$64</definedName>
    <definedName name="_xlnm.Print_Area" localSheetId="3">'6 оценка расходов '!$A$15:$O$89</definedName>
  </definedNames>
  <calcPr calcId="125725" fullPrecision="0"/>
</workbook>
</file>

<file path=xl/calcChain.xml><?xml version="1.0" encoding="utf-8"?>
<calcChain xmlns="http://schemas.openxmlformats.org/spreadsheetml/2006/main">
  <c r="O19" i="2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18"/>
  <c r="V18" i="1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17"/>
  <c r="K19" i="2"/>
  <c r="R44" i="1"/>
  <c r="AC27" i="3" l="1"/>
  <c r="AC28"/>
  <c r="AC30"/>
  <c r="AC31"/>
  <c r="AC32"/>
  <c r="AC26"/>
  <c r="J64" i="2"/>
  <c r="N82"/>
  <c r="N65"/>
  <c r="N66"/>
  <c r="N64"/>
  <c r="N55"/>
  <c r="N46"/>
  <c r="N38"/>
  <c r="N37"/>
  <c r="N28"/>
  <c r="U39" i="1"/>
  <c r="U25"/>
  <c r="U28"/>
  <c r="U27" s="1"/>
  <c r="U26" s="1"/>
  <c r="U33"/>
  <c r="U38"/>
  <c r="U45"/>
  <c r="U46"/>
  <c r="U47"/>
  <c r="U48"/>
  <c r="U50"/>
  <c r="U52"/>
  <c r="U53"/>
  <c r="U64"/>
  <c r="U21"/>
  <c r="Q39"/>
  <c r="U44" l="1"/>
  <c r="Y29" i="3"/>
  <c r="Q40" i="1"/>
  <c r="R40"/>
  <c r="S40"/>
  <c r="L20" i="2"/>
  <c r="K20"/>
  <c r="K81"/>
  <c r="Q44" i="1" l="1"/>
  <c r="L45" i="2" l="1"/>
  <c r="M45"/>
  <c r="N45"/>
  <c r="K45"/>
  <c r="R31" i="1"/>
  <c r="S31"/>
  <c r="J19" i="2" l="1"/>
  <c r="J22"/>
  <c r="J72"/>
  <c r="L81" l="1"/>
  <c r="J81"/>
  <c r="I81"/>
  <c r="H81"/>
  <c r="G81"/>
  <c r="F81"/>
  <c r="E81"/>
  <c r="M74"/>
  <c r="M73"/>
  <c r="L72"/>
  <c r="K72"/>
  <c r="I72"/>
  <c r="H72"/>
  <c r="G72"/>
  <c r="F72"/>
  <c r="E72"/>
  <c r="I65"/>
  <c r="N63"/>
  <c r="M63"/>
  <c r="L63"/>
  <c r="K63"/>
  <c r="J63"/>
  <c r="I63"/>
  <c r="H63"/>
  <c r="G63"/>
  <c r="F63"/>
  <c r="E63"/>
  <c r="L54"/>
  <c r="K54"/>
  <c r="J54"/>
  <c r="I54"/>
  <c r="H54"/>
  <c r="G54"/>
  <c r="F54"/>
  <c r="E54"/>
  <c r="L53"/>
  <c r="K53"/>
  <c r="J53"/>
  <c r="J45" s="1"/>
  <c r="I53"/>
  <c r="I45" s="1"/>
  <c r="H53"/>
  <c r="M52"/>
  <c r="M51"/>
  <c r="M50"/>
  <c r="M48"/>
  <c r="M47"/>
  <c r="G45"/>
  <c r="F45"/>
  <c r="E45"/>
  <c r="L36"/>
  <c r="K36"/>
  <c r="J36"/>
  <c r="I36"/>
  <c r="H36"/>
  <c r="G36"/>
  <c r="F36"/>
  <c r="E36"/>
  <c r="M27"/>
  <c r="L27"/>
  <c r="K27"/>
  <c r="J27"/>
  <c r="I27"/>
  <c r="H27"/>
  <c r="G27"/>
  <c r="F27"/>
  <c r="E27"/>
  <c r="N26"/>
  <c r="M26"/>
  <c r="G26"/>
  <c r="F26"/>
  <c r="E26"/>
  <c r="L21"/>
  <c r="K21"/>
  <c r="J21"/>
  <c r="I21"/>
  <c r="H21"/>
  <c r="G21"/>
  <c r="F21"/>
  <c r="E21"/>
  <c r="J20"/>
  <c r="H20"/>
  <c r="G20"/>
  <c r="F20"/>
  <c r="E20"/>
  <c r="L19"/>
  <c r="I19"/>
  <c r="H19"/>
  <c r="G19"/>
  <c r="F19"/>
  <c r="E19"/>
  <c r="T63" i="1"/>
  <c r="U63" s="1"/>
  <c r="T62"/>
  <c r="U62" s="1"/>
  <c r="S61"/>
  <c r="S59" s="1"/>
  <c r="R61"/>
  <c r="R59" s="1"/>
  <c r="Q61"/>
  <c r="Q59" s="1"/>
  <c r="P61"/>
  <c r="P59" s="1"/>
  <c r="O61"/>
  <c r="O59" s="1"/>
  <c r="O58" s="1"/>
  <c r="N61"/>
  <c r="N59" s="1"/>
  <c r="N58" s="1"/>
  <c r="M61"/>
  <c r="M59" s="1"/>
  <c r="M58" s="1"/>
  <c r="L61"/>
  <c r="T60"/>
  <c r="L59"/>
  <c r="T57"/>
  <c r="U57" s="1"/>
  <c r="T56"/>
  <c r="U56" s="1"/>
  <c r="U55" s="1"/>
  <c r="U54" s="1"/>
  <c r="S55"/>
  <c r="S54" s="1"/>
  <c r="R55"/>
  <c r="R54" s="1"/>
  <c r="Q55"/>
  <c r="Q54" s="1"/>
  <c r="M55"/>
  <c r="L54"/>
  <c r="T49"/>
  <c r="U49" s="1"/>
  <c r="P47"/>
  <c r="S44"/>
  <c r="O44"/>
  <c r="N44"/>
  <c r="M44"/>
  <c r="L44"/>
  <c r="T43"/>
  <c r="U43" s="1"/>
  <c r="T42"/>
  <c r="U42" s="1"/>
  <c r="T41"/>
  <c r="U41" s="1"/>
  <c r="U40" s="1"/>
  <c r="P40"/>
  <c r="O40"/>
  <c r="N40"/>
  <c r="M40"/>
  <c r="L40"/>
  <c r="T35"/>
  <c r="U35" s="1"/>
  <c r="T34"/>
  <c r="U34" s="1"/>
  <c r="O33"/>
  <c r="T32"/>
  <c r="U32" s="1"/>
  <c r="S30"/>
  <c r="S29" s="1"/>
  <c r="R30"/>
  <c r="R29" s="1"/>
  <c r="Q31"/>
  <c r="Q30" s="1"/>
  <c r="Q29" s="1"/>
  <c r="P31"/>
  <c r="P30" s="1"/>
  <c r="P29" s="1"/>
  <c r="N31"/>
  <c r="N30" s="1"/>
  <c r="N29" s="1"/>
  <c r="M31"/>
  <c r="M30" s="1"/>
  <c r="M29" s="1"/>
  <c r="L31"/>
  <c r="L30" s="1"/>
  <c r="O28"/>
  <c r="O27" s="1"/>
  <c r="O26" s="1"/>
  <c r="S27"/>
  <c r="S26" s="1"/>
  <c r="R27"/>
  <c r="R26" s="1"/>
  <c r="Q27"/>
  <c r="Q26" s="1"/>
  <c r="P27"/>
  <c r="P26" s="1"/>
  <c r="N27"/>
  <c r="N26" s="1"/>
  <c r="M27"/>
  <c r="M26" s="1"/>
  <c r="L27"/>
  <c r="T24"/>
  <c r="U24" s="1"/>
  <c r="U23" s="1"/>
  <c r="U22" s="1"/>
  <c r="S23"/>
  <c r="S22" s="1"/>
  <c r="R23"/>
  <c r="R22" s="1"/>
  <c r="Q23"/>
  <c r="Q22" s="1"/>
  <c r="P23"/>
  <c r="P22" s="1"/>
  <c r="O23"/>
  <c r="O22" s="1"/>
  <c r="N23"/>
  <c r="M23"/>
  <c r="S20"/>
  <c r="S19" s="1"/>
  <c r="R20"/>
  <c r="R19" s="1"/>
  <c r="Q20"/>
  <c r="Q19" s="1"/>
  <c r="P20"/>
  <c r="P19" s="1"/>
  <c r="O20"/>
  <c r="O19" s="1"/>
  <c r="N20"/>
  <c r="N19" s="1"/>
  <c r="M20"/>
  <c r="M19" s="1"/>
  <c r="L20"/>
  <c r="L19"/>
  <c r="U60" l="1"/>
  <c r="U37"/>
  <c r="U36" s="1"/>
  <c r="U31"/>
  <c r="U30" s="1"/>
  <c r="U29" s="1"/>
  <c r="Q58"/>
  <c r="I26" i="2"/>
  <c r="M20"/>
  <c r="L37" i="1"/>
  <c r="L36" s="1"/>
  <c r="P58"/>
  <c r="M54"/>
  <c r="T31"/>
  <c r="T30" s="1"/>
  <c r="T29" s="1"/>
  <c r="I20" i="2"/>
  <c r="T40" i="1"/>
  <c r="S58"/>
  <c r="T23"/>
  <c r="T22" s="1"/>
  <c r="F18" i="2"/>
  <c r="N37" i="1"/>
  <c r="N36" s="1"/>
  <c r="N74" i="2"/>
  <c r="N27"/>
  <c r="L58" i="1"/>
  <c r="N48" i="2"/>
  <c r="N50"/>
  <c r="L29" i="1"/>
  <c r="N52" i="2"/>
  <c r="N54"/>
  <c r="K26"/>
  <c r="K18" s="1"/>
  <c r="L26" i="1"/>
  <c r="O31"/>
  <c r="O30" s="1"/>
  <c r="O29" s="1"/>
  <c r="O18" s="1"/>
  <c r="O17" s="1"/>
  <c r="M22"/>
  <c r="N36" i="2"/>
  <c r="N81"/>
  <c r="E18"/>
  <c r="I18"/>
  <c r="G18"/>
  <c r="R37" i="1"/>
  <c r="O37"/>
  <c r="O36" s="1"/>
  <c r="S37"/>
  <c r="S36" s="1"/>
  <c r="M19" i="2"/>
  <c r="M18" s="1"/>
  <c r="M21"/>
  <c r="M37" i="1"/>
  <c r="M36" s="1"/>
  <c r="Q37"/>
  <c r="H26" i="2"/>
  <c r="H18" s="1"/>
  <c r="J26"/>
  <c r="J18" s="1"/>
  <c r="L26"/>
  <c r="L18" s="1"/>
  <c r="M54"/>
  <c r="M81"/>
  <c r="M36"/>
  <c r="H45"/>
  <c r="N47"/>
  <c r="N51"/>
  <c r="M72"/>
  <c r="N73"/>
  <c r="N72" s="1"/>
  <c r="T20" i="1"/>
  <c r="T19" s="1"/>
  <c r="N22"/>
  <c r="T27"/>
  <c r="P44"/>
  <c r="P37" s="1"/>
  <c r="P36" s="1"/>
  <c r="T44"/>
  <c r="T55"/>
  <c r="T54" s="1"/>
  <c r="T61"/>
  <c r="T59" s="1"/>
  <c r="U61" l="1"/>
  <c r="U59" s="1"/>
  <c r="R36"/>
  <c r="R18" s="1"/>
  <c r="P18"/>
  <c r="P17" s="1"/>
  <c r="R58"/>
  <c r="S18"/>
  <c r="S17" s="1"/>
  <c r="N21" i="2"/>
  <c r="N20"/>
  <c r="U20" i="1"/>
  <c r="Q36"/>
  <c r="Q18" s="1"/>
  <c r="M18"/>
  <c r="M17" s="1"/>
  <c r="N19" i="2"/>
  <c r="T58" i="1"/>
  <c r="U58" s="1"/>
  <c r="T26"/>
  <c r="N18"/>
  <c r="N17" s="1"/>
  <c r="T37"/>
  <c r="T36" s="1"/>
  <c r="L18"/>
  <c r="R17" l="1"/>
  <c r="U19"/>
  <c r="N18" i="2"/>
  <c r="Q17" i="1"/>
  <c r="U18"/>
  <c r="U17" s="1"/>
  <c r="T18"/>
  <c r="T17" s="1"/>
  <c r="L17"/>
</calcChain>
</file>

<file path=xl/sharedStrings.xml><?xml version="1.0" encoding="utf-8"?>
<sst xmlns="http://schemas.openxmlformats.org/spreadsheetml/2006/main" count="593" uniqueCount="242">
  <si>
    <t>«Приложение 5</t>
  </si>
  <si>
    <t>к государственной программе
Удмуртской Республики «Развитие социально-трудовых отношений и содействие занятости населения Удмуртской Республики»</t>
  </si>
  <si>
    <t xml:space="preserve">Ресурсное обеспечение </t>
  </si>
  <si>
    <t xml:space="preserve"> реализации государственной программы Удмуртской Республики за счет средств бюджета Удмуртской Республики</t>
  </si>
  <si>
    <t xml:space="preserve">        Наименование государственной программы:</t>
  </si>
  <si>
    <t xml:space="preserve">«Развитие социально-трудовых отношений и содействие занятости населения Удмуртской Республики» </t>
  </si>
  <si>
    <t xml:space="preserve">        Ответственный исполнитель: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</si>
  <si>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</si>
  <si>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</si>
  <si>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</t>
  </si>
  <si>
    <t>Код бюджетной классификации</t>
  </si>
  <si>
    <t>Расходы бюджета Удмуртской Республики, тыс. руб.</t>
  </si>
  <si>
    <t>ГП</t>
  </si>
  <si>
    <t>Пп</t>
  </si>
  <si>
    <t>ОМ</t>
  </si>
  <si>
    <t>М</t>
  </si>
  <si>
    <t>Гл</t>
  </si>
  <si>
    <t>Рз</t>
  </si>
  <si>
    <t>Пр</t>
  </si>
  <si>
    <t>ЦС</t>
  </si>
  <si>
    <t>ВР</t>
  </si>
  <si>
    <t>1 этап</t>
  </si>
  <si>
    <t>2 этап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</si>
  <si>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</si>
  <si>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</si>
  <si>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</si>
  <si>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</si>
  <si>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</si>
  <si>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</si>
  <si>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</si>
  <si>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</si>
  <si>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</si>
  <si>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</si>
  <si>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Развитие социально-трудовых отношений и содействие занятости населения Удмуртской Республики</t>
  </si>
  <si>
    <t>Всего</t>
  </si>
  <si>
    <t>Минсоцполитики УР</t>
  </si>
  <si>
    <t>Развитие системы социального партнерства в Удмуртской Республике</t>
  </si>
  <si>
    <t>01</t>
  </si>
  <si>
    <t>Реализация мероприятий по совершенствованию системы социального партнерства в Удмуртской Республике</t>
  </si>
  <si>
    <t>13</t>
  </si>
  <si>
    <t>3210100000, 3210900000</t>
  </si>
  <si>
    <t>240, 350</t>
  </si>
  <si>
    <t>Оказание содействия добровольному переселению в Удмуртскую Республику соотечественников, проживающих за рубежом</t>
  </si>
  <si>
    <t>всего</t>
  </si>
  <si>
    <t>02</t>
  </si>
  <si>
    <t>Расходы на предоставление дополнительных мер социальной поддержки  соотечественникам</t>
  </si>
  <si>
    <t>843</t>
  </si>
  <si>
    <t>03</t>
  </si>
  <si>
    <t>11</t>
  </si>
  <si>
    <t>3220200000</t>
  </si>
  <si>
    <t>320</t>
  </si>
  <si>
    <t>Реализация мероприятий, предусмотренных подпрограммой по добровольному переселению в Удмуртскую Республику соотечественников</t>
  </si>
  <si>
    <t>3220300000, 32203R0860</t>
  </si>
  <si>
    <t>Улучшение условий и охраны труда в Удмуртской Республике</t>
  </si>
  <si>
    <t>Проведение организационных мероприятий в области охраны труда, в том числе республиканских совещаний, семинаров, выставок средств безопасности труда</t>
  </si>
  <si>
    <t>04</t>
  </si>
  <si>
    <t>12</t>
  </si>
  <si>
    <t>3240100000,  3240501</t>
  </si>
  <si>
    <t>120, 240</t>
  </si>
  <si>
    <t>Кадровая обеспеченность экономики Удмуртской Республики</t>
  </si>
  <si>
    <t>Развитие трудовых ресурсов и повышение качества рабочей силы</t>
  </si>
  <si>
    <t>3250100000</t>
  </si>
  <si>
    <t>Организация проведения регионального этапа Всероссийского конкурса «Российская организация высокой социальной эффективности»</t>
  </si>
  <si>
    <t>3250600000</t>
  </si>
  <si>
    <t>240</t>
  </si>
  <si>
    <t>Организация проведения регионального этапа Всероссийского конкурса профессионального мастерства «Лучший по профессии»</t>
  </si>
  <si>
    <t>3250100000, 3250700000, 3250674</t>
  </si>
  <si>
    <t>240,350</t>
  </si>
  <si>
    <t>Выполнение государственного задания автономным учреждением Удмуртской Республики «Центр кадровой политики, повышения уровня и развития квалификаций»</t>
  </si>
  <si>
    <t>3250100000, 3250023, 3250024, 3250025</t>
  </si>
  <si>
    <t>621,622</t>
  </si>
  <si>
    <t>Уплата налогов</t>
  </si>
  <si>
    <t>3250200000, 3250062</t>
  </si>
  <si>
    <t>622</t>
  </si>
  <si>
    <t>Активная политика занятости населения и социальная поддержка безработных граждан</t>
  </si>
  <si>
    <t>Мероприятия в области содействия занятости населения</t>
  </si>
  <si>
    <t>3260100000,   3260391</t>
  </si>
  <si>
    <t>Выполнение государственным автономным образовательным учреждением дополнительного профессионального образования Удмуртской Республики «Республиканский учебно-методический центр службы занятости населения» государственного задания</t>
  </si>
  <si>
    <t>3260200000, 3260393, 3260394, 3260395</t>
  </si>
  <si>
    <t>621, 622</t>
  </si>
  <si>
    <t>Дополнительные мероприятия в сфере занятости населения</t>
  </si>
  <si>
    <t>3260300000</t>
  </si>
  <si>
    <t>Расходы на реализацию дополнительных мероприятий в сфере занятости населения</t>
  </si>
  <si>
    <t>3260300000,  3260510</t>
  </si>
  <si>
    <t>810</t>
  </si>
  <si>
    <t>Субсидии на реализацию дополнительных мероприятий в сфере занятости населения</t>
  </si>
  <si>
    <t>3265083</t>
  </si>
  <si>
    <t>Стимулирование создания работодателями рабочих мест (в том числе специальных) для трудоустройства инвалидов</t>
  </si>
  <si>
    <t>Осуществление социальных выплат гражданам, признанным в установленном порядке безработными гражданами</t>
  </si>
  <si>
    <t>3260400000,  3265290</t>
  </si>
  <si>
    <t>10</t>
  </si>
  <si>
    <t>570</t>
  </si>
  <si>
    <t>3260400000,      3265290</t>
  </si>
  <si>
    <t>240, 320, 340</t>
  </si>
  <si>
    <t>110</t>
  </si>
  <si>
    <t>05</t>
  </si>
  <si>
    <t>Межбюджетные трансферты бюджету Пенсионного фонда Российской Федерации</t>
  </si>
  <si>
    <t>3260500000, 3265290</t>
  </si>
  <si>
    <t>L3</t>
  </si>
  <si>
    <t>326L300000</t>
  </si>
  <si>
    <t>Р2</t>
  </si>
  <si>
    <t xml:space="preserve">Федеральный проект «Содействие занятости женщин - создание условий дошкольного образования для детей в возрасте до трех лет» </t>
  </si>
  <si>
    <t>326Р200000</t>
  </si>
  <si>
    <t>Р3</t>
  </si>
  <si>
    <t xml:space="preserve">Федеральный проект «Старшее поколение» </t>
  </si>
  <si>
    <t>326Р300000</t>
  </si>
  <si>
    <t>3270100000,  3270510</t>
  </si>
  <si>
    <t>Субсидии на реализацию дополнительных мероприятий в сфере занятости населения, направленных на снижение напряженности на рынке труда Удмуртской Республики</t>
  </si>
  <si>
    <t>3270200000,  3275083</t>
  </si>
  <si>
    <t>Создание условий для реализации государственной программы</t>
  </si>
  <si>
    <t>Реализация установленных функций (полномочий) государственного органа</t>
  </si>
  <si>
    <t>3290100000, 3290003</t>
  </si>
  <si>
    <t>120, 240, 320, 850</t>
  </si>
  <si>
    <t>3290200000</t>
  </si>
  <si>
    <t>Уплата налога на имущество организаций</t>
  </si>
  <si>
    <t>3290200620,  3290062</t>
  </si>
  <si>
    <t>850</t>
  </si>
  <si>
    <t>Уплата земельного налога</t>
  </si>
  <si>
    <t>3290200640, 3290064</t>
  </si>
  <si>
    <t>622, 850</t>
  </si>
  <si>
    <t>Осуществление полномочий Удмуртской Республики по реализации государственной политики занятости населения</t>
  </si>
  <si>
    <t>3290300000, 3290392</t>
  </si>
  <si>
    <t>110, 240, 850</t>
  </si>
  <si>
    <t>«Приложение 6</t>
  </si>
  <si>
    <t xml:space="preserve">к государственной программе
Удмуртской Республики «Развитие социально-трудовых отношений и содействие занятости населения Удмуртской Республики» </t>
  </si>
  <si>
    <t xml:space="preserve">Прогнозная (справочная) оценка </t>
  </si>
  <si>
    <t xml:space="preserve"> ресурсного обеспечения реализации государственной программы за счет всех источников финансирования</t>
  </si>
  <si>
    <t>Наименование государственной программы, подпрограммы</t>
  </si>
  <si>
    <t>Источник финансирования</t>
  </si>
  <si>
    <t>Оценка расходов, тыс. рублей</t>
  </si>
  <si>
    <t>Бюджет Удмуртской Республики, в том числе:</t>
  </si>
  <si>
    <t>субсидии из федерального бюджета</t>
  </si>
  <si>
    <t>субвенции из федерального бюджета</t>
  </si>
  <si>
    <t xml:space="preserve">иные межбюджетные трансферты из федерального бюджета
</t>
  </si>
  <si>
    <t>Субсидии и субвенции из федерального бюджета, планируемые к получению</t>
  </si>
  <si>
    <t>Территориальный фонд обязательного медицинского страхования Удмуртской Республики</t>
  </si>
  <si>
    <t>Бюджеты муниципальных образований в Удмуртской Республике</t>
  </si>
  <si>
    <t>Иные источники</t>
  </si>
  <si>
    <t>Дополнительные мероприятия в сфере занятости населения, направленные на снижение напряженности на рынке труда Удмуртской Республики</t>
  </si>
  <si>
    <t>Федеральный проект «Поддержка занятости и повышение эффективности рынка труда для обеспечения роста производительности труда»</t>
  </si>
  <si>
    <t>Расходы на реализацию дополнительных мероприятий в сфере занятости населения, направленных на снижение напряженности на рынке труда Удмуртской Республики</t>
  </si>
  <si>
    <t>Приложение 3</t>
  </si>
  <si>
    <t>Приложение 4</t>
  </si>
  <si>
    <t>240, 320, 340, 810, 870</t>
  </si>
  <si>
    <t>240,                                  810</t>
  </si>
  <si>
    <t>240, 340, 610, 620, 810</t>
  </si>
  <si>
    <t>___________________».</t>
  </si>
  <si>
    <t>06</t>
  </si>
  <si>
    <t>120</t>
  </si>
  <si>
    <t>240, 340, 610, 620, 630, 810</t>
  </si>
  <si>
    <t>к постановлению Правительства
Удмуртской Республики 
от  «___»    _______ 2018 года № ___</t>
  </si>
  <si>
    <t>«Приложение 4</t>
  </si>
  <si>
    <t xml:space="preserve">Прогноз </t>
  </si>
  <si>
    <t>Наименование государственной услуги (работы)</t>
  </si>
  <si>
    <t>Наименование показателя, характеризующего объем государственной услуги (работы)</t>
  </si>
  <si>
    <t>Единица измерения объема государственной услуги (работы)</t>
  </si>
  <si>
    <t>Значение показателя объема государственной услуги (работы)</t>
  </si>
  <si>
    <t>Расходы бюджета Удмуртской Республики на оказание государственной услуги (выполнение работы), тыс. рублей</t>
  </si>
  <si>
    <t>2013 г.</t>
  </si>
  <si>
    <t>2014 г.</t>
  </si>
  <si>
    <t>Выработка основных принципов и правил проведения оценки и сертификации профессиональных квалификаций и компетенций на территории Удмуртской Республики</t>
  </si>
  <si>
    <t>1. Информационный ресурс</t>
  </si>
  <si>
    <t>единиц</t>
  </si>
  <si>
    <t>2. Учебно-методические материалы (нормативная база)</t>
  </si>
  <si>
    <t>Разработка прогноза баланса трудовых ресурсов; формирование проекта ежегодного сводного предложения по подготовке квалифицированных рабочих (служащих) и специалистов среднего звена по профессиям, специальностям среднего профессионального образования и потребности в специалистах с высшим образованием по направлениям подготовки (специальностям) высшего образования для социально-экономического комплекса Удмуртской Республики; разработка среднесрочных и долгосрочных прогнозов кадровых потребностей экономики Удмуртской Республики</t>
  </si>
  <si>
    <t>1. Прогноз баланса трудовых ресурсов</t>
  </si>
  <si>
    <t>2. Проект ежегодного регионального заказа на подготовку кадров для экономики Удмуртской Республики, среднесрочный и долгосрочный прогноз кадровых потребностей экономики Удмуртской Республики</t>
  </si>
  <si>
    <t>Организация профессиональной ориентации граждан в целях выбора сферы деятельности (профессии), трудоустройства, прохождения профессионального обучения и получения дополнительного профессионального образования</t>
  </si>
  <si>
    <t>Численность граждан, получивших государственную услугу по профориентации</t>
  </si>
  <si>
    <t>человек</t>
  </si>
  <si>
    <t>Психологическая поддержка безработных граждан</t>
  </si>
  <si>
    <t>Численность граждан, получивших государственную услугу по психологической поддержке</t>
  </si>
  <si>
    <t>Социальная адаптация безработных граждан на рынке труда</t>
  </si>
  <si>
    <t>Численность граждан, получивших государственную услугу по социальной адаптации</t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</si>
  <si>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</si>
  <si>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Машино-часы работы автомобилей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</si>
  <si>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</si>
  <si>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Количество человеко-часов</t>
  </si>
  <si>
    <t>человеко-час</t>
  </si>
  <si>
    <t>07</t>
  </si>
  <si>
    <t>Реализация дополнительных профессиональных программ профессиональной переподготовки</t>
  </si>
  <si>
    <t>Ответственный исполнитель: Министерство социальной политики и труда Удмуртской Республики</t>
  </si>
  <si>
    <t>Значения целевых показателей (индикаторов)</t>
  </si>
  <si>
    <t>факт</t>
  </si>
  <si>
    <t>прогноз</t>
  </si>
  <si>
    <t>Приложение 1</t>
  </si>
  <si>
    <t>к постановлению Правительства
Удмуртской Республики 
от «___» ______2021 года № _____</t>
  </si>
  <si>
    <t>Муниципальные образования</t>
  </si>
  <si>
    <t>4а</t>
  </si>
  <si>
    <t>Среднемесячная номинальная начисленная заработная плата работников крупных и средних предприятий и некоммерческих организаций по городским округам и муниципальным районам Удмуртской Республики, руб.</t>
  </si>
  <si>
    <t>Алнашский район</t>
  </si>
  <si>
    <t>Балезинский район</t>
  </si>
  <si>
    <t>Вавожский район</t>
  </si>
  <si>
    <t>Воткинский район</t>
  </si>
  <si>
    <t>Глазовский район</t>
  </si>
  <si>
    <t>Граховский район</t>
  </si>
  <si>
    <t>Дебесский район</t>
  </si>
  <si>
    <t>Завьяловский район</t>
  </si>
  <si>
    <t>Игринский район</t>
  </si>
  <si>
    <t>Камбарский район</t>
  </si>
  <si>
    <t>Каракулинский район</t>
  </si>
  <si>
    <t>Кезский район</t>
  </si>
  <si>
    <t>Кизнерский район</t>
  </si>
  <si>
    <t>Киясовский район</t>
  </si>
  <si>
    <t>Красногорский район</t>
  </si>
  <si>
    <t>Малопургинский район</t>
  </si>
  <si>
    <t>Можгинский район</t>
  </si>
  <si>
    <t>Сарапульский район</t>
  </si>
  <si>
    <t>Селтинский район</t>
  </si>
  <si>
    <t>19652,9 0</t>
  </si>
  <si>
    <t>Сюмсинский район</t>
  </si>
  <si>
    <t>21680,4 0</t>
  </si>
  <si>
    <t>Увинский район</t>
  </si>
  <si>
    <t>Шарканский район</t>
  </si>
  <si>
    <t>Юкаменский район</t>
  </si>
  <si>
    <t>Якшур-Бодьинский район</t>
  </si>
  <si>
    <t>Ярский район</t>
  </si>
  <si>
    <t>Город Ижевск</t>
  </si>
  <si>
    <t>Город Глазов</t>
  </si>
  <si>
    <t>Город Можга</t>
  </si>
  <si>
    <t>Приложение 2</t>
  </si>
  <si>
    <t xml:space="preserve">         Наименование государственной программы: «Развитие социально-трудовых отношений и содействие занятости населения Удмуртской Республики» </t>
  </si>
  <si>
    <t xml:space="preserve">         Ответственный исполнитель: Министерство социальной политики и труда Удмуртской Республики</t>
  </si>
  <si>
    <t>к постановлению Правительства 
Удмуртской Республики                                                   от «___» _____2021 года №______</t>
  </si>
  <si>
    <t xml:space="preserve">Наименование государственной программы: «Развитие социально-трудовых отношений и содействие занятости населения Удмуртской Республики» </t>
  </si>
  <si>
    <t xml:space="preserve">Федеральный проект «Содействие занятости» </t>
  </si>
  <si>
    <t>Наименование государственной программы: «Развитие социально-трудовых отношений и содействие занятости населения Удмуртской Республики»</t>
  </si>
  <si>
    <t>Подпрограмма «Развитие системы оплаты и нормирования труда в Удмуртской Республике и регулирование уровня минимальных социальных стандартов в области денежных доходов населения Удмуртской Республики»</t>
  </si>
  <si>
    <t>«Приложение 1а</t>
  </si>
  <si>
    <t>Перечень и сведения о целевых показателях (индикаторах) государственной программы в разрезе муниципальных образований в Удмуртской Республике</t>
  </si>
  <si>
    <t>№ п/п</t>
  </si>
  <si>
    <t>Городской округ  Город Воткинск Удмуртской Республики</t>
  </si>
  <si>
    <t xml:space="preserve">Городской округ Город Сарапул Удмуртской Республики </t>
  </si>
  <si>
    <t>______________________</t>
  </si>
  <si>
    <r>
      <rPr>
        <b/>
        <sz val="14"/>
        <color theme="1"/>
        <rFont val="Times New Roman"/>
        <family val="1"/>
        <charset val="204"/>
      </rPr>
      <t xml:space="preserve"> сводных показателей государственных заданий на оказание государственных услуг, выполнение государственных работ государственными учреждениями Удмуртской Республики по государственной программе</t>
    </r>
    <r>
      <rPr>
        <sz val="14"/>
        <color theme="1"/>
        <rFont val="Times New Roman"/>
        <family val="1"/>
        <charset val="204"/>
      </rPr>
      <t xml:space="preserve">
</t>
    </r>
  </si>
  <si>
    <t>».</t>
  </si>
  <si>
    <t>___________________</t>
  </si>
  <si>
    <t>_____________________</t>
  </si>
  <si>
    <t>к постановлению Правительства 
Удмуртской Республики                                                   от «___» ____2021 года №______</t>
  </si>
  <si>
    <t xml:space="preserve">2023 г. </t>
  </si>
  <si>
    <t>2024 г. &lt;*&gt;</t>
  </si>
  <si>
    <t>&lt;*&gt; Значения показателя будут внесены в соответствии с постановлением Правительства Удмуртской Республики от 23 марта 2015 года № 112 «Об оценке эффективности деятельности органов местного самоуправления городских округов и муниципальных районов, образованных на территории Удмуртской Республики» после согласования с органами местного самоуправления городских округов и муниципальных районов, образованных на территории Удмуртской Республики»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</si>
</sst>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i/>
      <sz val="2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" fontId="6" fillId="2" borderId="6">
      <alignment horizontal="right" vertical="top" shrinkToFit="1"/>
    </xf>
    <xf numFmtId="4" fontId="7" fillId="3" borderId="6">
      <alignment horizontal="right" vertical="top" shrinkToFit="1"/>
    </xf>
    <xf numFmtId="0" fontId="8" fillId="0" borderId="0"/>
  </cellStyleXfs>
  <cellXfs count="195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top"/>
    </xf>
    <xf numFmtId="49" fontId="1" fillId="0" borderId="0" xfId="0" applyNumberFormat="1" applyFont="1" applyFill="1" applyAlignment="1"/>
    <xf numFmtId="164" fontId="2" fillId="0" borderId="0" xfId="0" applyNumberFormat="1" applyFont="1" applyFill="1"/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/>
    </xf>
    <xf numFmtId="164" fontId="2" fillId="0" borderId="3" xfId="0" applyNumberFormat="1" applyFont="1" applyFill="1" applyBorder="1" applyAlignment="1">
      <alignment horizontal="right" vertical="top"/>
    </xf>
    <xf numFmtId="2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vertical="top"/>
    </xf>
    <xf numFmtId="2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 applyProtection="1">
      <alignment vertical="top"/>
      <protection locked="0"/>
    </xf>
    <xf numFmtId="2" fontId="2" fillId="0" borderId="1" xfId="0" applyNumberFormat="1" applyFont="1" applyFill="1" applyBorder="1" applyAlignment="1" applyProtection="1">
      <alignment vertical="top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" xfId="0" applyNumberFormat="1" applyFont="1" applyFill="1" applyBorder="1" applyAlignment="1" applyProtection="1">
      <alignment vertical="top"/>
      <protection locked="0"/>
    </xf>
    <xf numFmtId="49" fontId="2" fillId="0" borderId="1" xfId="0" applyNumberFormat="1" applyFont="1" applyFill="1" applyBorder="1" applyAlignment="1" applyProtection="1">
      <alignment vertical="top" wrapText="1"/>
      <protection locked="0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1" fontId="2" fillId="0" borderId="1" xfId="0" applyNumberFormat="1" applyFont="1" applyFill="1" applyBorder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/>
    <xf numFmtId="49" fontId="9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horizontal="center" wrapText="1"/>
    </xf>
    <xf numFmtId="164" fontId="4" fillId="0" borderId="0" xfId="0" applyNumberFormat="1" applyFont="1" applyFill="1" applyAlignment="1">
      <alignment horizontal="center" vertical="top"/>
    </xf>
    <xf numFmtId="164" fontId="10" fillId="0" borderId="0" xfId="0" applyNumberFormat="1" applyFont="1" applyFill="1" applyAlignment="1">
      <alignment horizontal="center" vertical="top"/>
    </xf>
    <xf numFmtId="164" fontId="10" fillId="0" borderId="7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 wrapText="1"/>
    </xf>
    <xf numFmtId="0" fontId="3" fillId="0" borderId="8" xfId="0" applyFont="1" applyFill="1" applyBorder="1" applyAlignment="1"/>
    <xf numFmtId="164" fontId="3" fillId="0" borderId="0" xfId="0" applyNumberFormat="1" applyFont="1" applyFill="1" applyAlignment="1">
      <alignment horizontal="right"/>
    </xf>
    <xf numFmtId="1" fontId="2" fillId="0" borderId="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" xfId="0" applyNumberFormat="1" applyFont="1" applyFill="1" applyBorder="1" applyProtection="1">
      <protection locked="0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164" fontId="1" fillId="0" borderId="0" xfId="0" applyNumberFormat="1" applyFont="1" applyFill="1"/>
    <xf numFmtId="49" fontId="0" fillId="0" borderId="0" xfId="0" applyNumberFormat="1" applyFont="1" applyFill="1"/>
    <xf numFmtId="0" fontId="0" fillId="0" borderId="0" xfId="0" applyFont="1" applyFill="1"/>
    <xf numFmtId="164" fontId="0" fillId="0" borderId="0" xfId="0" applyNumberFormat="1" applyFont="1" applyFill="1"/>
    <xf numFmtId="49" fontId="0" fillId="0" borderId="0" xfId="0" applyNumberFormat="1" applyFont="1" applyFill="1" applyAlignment="1"/>
    <xf numFmtId="0" fontId="3" fillId="0" borderId="0" xfId="0" applyFont="1" applyFill="1" applyAlignment="1">
      <alignment horizontal="right"/>
    </xf>
    <xf numFmtId="49" fontId="1" fillId="0" borderId="0" xfId="0" applyNumberFormat="1" applyFont="1" applyFill="1" applyBorder="1" applyAlignment="1"/>
    <xf numFmtId="49" fontId="13" fillId="0" borderId="0" xfId="0" applyNumberFormat="1" applyFont="1" applyFill="1" applyBorder="1" applyAlignment="1"/>
    <xf numFmtId="49" fontId="1" fillId="0" borderId="0" xfId="0" applyNumberFormat="1" applyFont="1" applyFill="1" applyAlignment="1">
      <alignment vertical="top"/>
    </xf>
    <xf numFmtId="0" fontId="14" fillId="0" borderId="0" xfId="0" applyFont="1" applyFill="1"/>
    <xf numFmtId="49" fontId="15" fillId="0" borderId="0" xfId="0" applyNumberFormat="1" applyFont="1" applyFill="1"/>
    <xf numFmtId="0" fontId="15" fillId="0" borderId="0" xfId="0" applyFont="1" applyFill="1"/>
    <xf numFmtId="0" fontId="15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8" fillId="0" borderId="0" xfId="0" applyNumberFormat="1" applyFont="1" applyFill="1"/>
    <xf numFmtId="0" fontId="18" fillId="0" borderId="0" xfId="0" applyFont="1" applyFill="1"/>
    <xf numFmtId="0" fontId="18" fillId="0" borderId="0" xfId="0" applyFont="1" applyFill="1" applyAlignment="1">
      <alignment wrapText="1"/>
    </xf>
    <xf numFmtId="0" fontId="19" fillId="0" borderId="0" xfId="0" applyFont="1" applyFill="1"/>
    <xf numFmtId="0" fontId="18" fillId="0" borderId="0" xfId="0" applyFont="1" applyFill="1" applyAlignment="1"/>
    <xf numFmtId="0" fontId="19" fillId="0" borderId="0" xfId="0" applyFont="1" applyFill="1" applyAlignment="1">
      <alignment wrapText="1"/>
    </xf>
    <xf numFmtId="49" fontId="18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/>
    </xf>
    <xf numFmtId="0" fontId="20" fillId="0" borderId="0" xfId="0" applyFont="1" applyFill="1" applyAlignment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/>
    </xf>
    <xf numFmtId="164" fontId="1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1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1" fillId="0" borderId="9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vertical="top" wrapText="1"/>
    </xf>
    <xf numFmtId="164" fontId="0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2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49" fontId="12" fillId="0" borderId="0" xfId="0" applyNumberFormat="1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top"/>
    </xf>
    <xf numFmtId="0" fontId="16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2" fontId="2" fillId="0" borderId="5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22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 wrapText="1"/>
    </xf>
  </cellXfs>
  <cellStyles count="4">
    <cellStyle name="xl36" xfId="1"/>
    <cellStyle name="xl41 2" xfId="2"/>
    <cellStyle name="Обычный" xfId="0" builtinId="0"/>
    <cellStyle name="Обычный 2" xfId="3"/>
  </cellStyles>
  <dxfs count="0"/>
  <tableStyles count="0" defaultTableStyle="TableStyleMedium2" defaultPivotStyle="PivotStyleLight16"/>
  <colors>
    <mruColors>
      <color rgb="FFB0FD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0"/>
  <sheetViews>
    <sheetView topLeftCell="A7" workbookViewId="0">
      <selection activeCell="R30" sqref="R30"/>
    </sheetView>
  </sheetViews>
  <sheetFormatPr defaultRowHeight="15"/>
  <cols>
    <col min="1" max="1" width="4.85546875" style="92" customWidth="1"/>
    <col min="2" max="2" width="4.5703125" style="92" customWidth="1"/>
    <col min="3" max="3" width="4.85546875" style="92" customWidth="1"/>
    <col min="4" max="4" width="32" style="92" customWidth="1"/>
    <col min="5" max="12" width="11.140625" style="92" customWidth="1"/>
    <col min="13" max="14" width="9.140625" style="92" customWidth="1"/>
    <col min="15" max="16384" width="9.140625" style="92"/>
  </cols>
  <sheetData>
    <row r="1" spans="1:18" s="77" customFormat="1" ht="20.25" customHeight="1">
      <c r="A1" s="74"/>
      <c r="B1" s="74"/>
      <c r="C1" s="75"/>
      <c r="D1" s="75"/>
      <c r="E1" s="76"/>
      <c r="F1" s="75"/>
      <c r="G1" s="75"/>
      <c r="H1" s="75"/>
      <c r="I1" s="75"/>
      <c r="K1" s="126" t="s">
        <v>185</v>
      </c>
      <c r="L1" s="126"/>
      <c r="M1" s="126"/>
      <c r="N1" s="126"/>
    </row>
    <row r="2" spans="1:18" s="77" customFormat="1" ht="45" customHeight="1">
      <c r="A2" s="74"/>
      <c r="B2" s="74"/>
      <c r="C2" s="75"/>
      <c r="D2" s="75"/>
      <c r="E2" s="76"/>
      <c r="F2" s="75"/>
      <c r="G2" s="75"/>
      <c r="H2" s="75"/>
      <c r="I2" s="75"/>
      <c r="K2" s="127" t="s">
        <v>186</v>
      </c>
      <c r="L2" s="127"/>
      <c r="M2" s="127"/>
      <c r="N2" s="127"/>
    </row>
    <row r="3" spans="1:18" s="77" customFormat="1" ht="13.5" customHeight="1">
      <c r="A3" s="74"/>
      <c r="B3" s="74"/>
      <c r="C3" s="75"/>
      <c r="D3" s="75"/>
      <c r="E3" s="76"/>
      <c r="F3" s="75"/>
      <c r="G3" s="75"/>
      <c r="H3" s="75"/>
      <c r="I3" s="75"/>
    </row>
    <row r="4" spans="1:18" s="77" customFormat="1" ht="15.75">
      <c r="A4" s="80"/>
      <c r="B4" s="80"/>
      <c r="C4" s="101"/>
      <c r="D4" s="101"/>
      <c r="E4" s="102"/>
      <c r="F4" s="75"/>
      <c r="G4" s="75"/>
      <c r="H4" s="75"/>
      <c r="I4" s="75"/>
      <c r="K4" s="126" t="s">
        <v>228</v>
      </c>
      <c r="L4" s="126"/>
      <c r="M4" s="126"/>
      <c r="N4" s="126"/>
    </row>
    <row r="5" spans="1:18" s="77" customFormat="1" ht="84" customHeight="1">
      <c r="A5" s="80"/>
      <c r="B5" s="80"/>
      <c r="C5" s="101"/>
      <c r="D5" s="101"/>
      <c r="E5" s="102"/>
      <c r="F5" s="75"/>
      <c r="G5" s="78"/>
      <c r="H5" s="78"/>
      <c r="I5" s="75"/>
      <c r="K5" s="128" t="s">
        <v>1</v>
      </c>
      <c r="L5" s="128"/>
      <c r="M5" s="128"/>
      <c r="N5" s="128"/>
      <c r="Q5" s="81"/>
    </row>
    <row r="6" spans="1:18" s="77" customFormat="1" ht="15.75">
      <c r="A6" s="80"/>
      <c r="B6" s="80"/>
      <c r="C6" s="101"/>
      <c r="D6" s="101"/>
      <c r="E6" s="102"/>
      <c r="F6" s="75"/>
      <c r="G6" s="75"/>
      <c r="H6" s="75"/>
      <c r="I6" s="75"/>
      <c r="M6" s="79"/>
    </row>
    <row r="7" spans="1:18" s="77" customFormat="1" ht="15.75">
      <c r="A7" s="126" t="s">
        <v>229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78"/>
      <c r="P7" s="78"/>
      <c r="Q7" s="78"/>
      <c r="R7" s="78"/>
    </row>
    <row r="8" spans="1:18" s="103" customFormat="1" ht="28.5" customHeight="1">
      <c r="A8" s="129" t="s">
        <v>226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4"/>
      <c r="P8" s="4"/>
    </row>
    <row r="9" spans="1:18" s="103" customFormat="1" ht="15.75">
      <c r="A9" s="4" t="s">
        <v>181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8" ht="15.75">
      <c r="A10" s="130" t="s">
        <v>7</v>
      </c>
      <c r="B10" s="130"/>
      <c r="C10" s="130" t="s">
        <v>230</v>
      </c>
      <c r="D10" s="130" t="s">
        <v>187</v>
      </c>
      <c r="E10" s="130" t="s">
        <v>182</v>
      </c>
      <c r="F10" s="130"/>
      <c r="G10" s="130"/>
      <c r="H10" s="130"/>
      <c r="I10" s="130"/>
      <c r="J10" s="130"/>
      <c r="K10" s="130"/>
      <c r="L10" s="130"/>
      <c r="M10" s="130"/>
      <c r="N10" s="130"/>
    </row>
    <row r="11" spans="1:18" ht="15.75">
      <c r="A11" s="130"/>
      <c r="B11" s="130"/>
      <c r="C11" s="130"/>
      <c r="D11" s="130"/>
      <c r="E11" s="130" t="s">
        <v>21</v>
      </c>
      <c r="F11" s="130"/>
      <c r="G11" s="130"/>
      <c r="H11" s="130"/>
      <c r="I11" s="130" t="s">
        <v>22</v>
      </c>
      <c r="J11" s="130"/>
      <c r="K11" s="130"/>
      <c r="L11" s="130"/>
      <c r="M11" s="130"/>
      <c r="N11" s="130"/>
    </row>
    <row r="12" spans="1:18" ht="31.5">
      <c r="A12" s="130"/>
      <c r="B12" s="130"/>
      <c r="C12" s="130"/>
      <c r="D12" s="130"/>
      <c r="E12" s="100" t="s">
        <v>23</v>
      </c>
      <c r="F12" s="100" t="s">
        <v>24</v>
      </c>
      <c r="G12" s="100" t="s">
        <v>25</v>
      </c>
      <c r="H12" s="100" t="s">
        <v>26</v>
      </c>
      <c r="I12" s="100" t="s">
        <v>27</v>
      </c>
      <c r="J12" s="100" t="s">
        <v>28</v>
      </c>
      <c r="K12" s="100" t="s">
        <v>29</v>
      </c>
      <c r="L12" s="100" t="s">
        <v>30</v>
      </c>
      <c r="M12" s="94" t="s">
        <v>239</v>
      </c>
      <c r="N12" s="93" t="s">
        <v>240</v>
      </c>
    </row>
    <row r="13" spans="1:18" ht="21.75" customHeight="1">
      <c r="A13" s="100" t="s">
        <v>12</v>
      </c>
      <c r="B13" s="100" t="s">
        <v>13</v>
      </c>
      <c r="C13" s="130"/>
      <c r="D13" s="130"/>
      <c r="E13" s="100" t="s">
        <v>183</v>
      </c>
      <c r="F13" s="100" t="s">
        <v>183</v>
      </c>
      <c r="G13" s="100" t="s">
        <v>183</v>
      </c>
      <c r="H13" s="100" t="s">
        <v>183</v>
      </c>
      <c r="I13" s="100" t="s">
        <v>183</v>
      </c>
      <c r="J13" s="118" t="s">
        <v>183</v>
      </c>
      <c r="K13" s="100" t="s">
        <v>184</v>
      </c>
      <c r="L13" s="100" t="s">
        <v>184</v>
      </c>
      <c r="M13" s="94" t="s">
        <v>184</v>
      </c>
      <c r="N13" s="94" t="s">
        <v>184</v>
      </c>
    </row>
    <row r="14" spans="1:18" s="35" customFormat="1" ht="37.5" customHeight="1">
      <c r="A14" s="100">
        <v>32</v>
      </c>
      <c r="B14" s="100">
        <v>3</v>
      </c>
      <c r="C14" s="104"/>
      <c r="D14" s="130" t="s">
        <v>227</v>
      </c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8" ht="37.5" customHeight="1">
      <c r="A15" s="100">
        <v>32</v>
      </c>
      <c r="B15" s="100">
        <v>3</v>
      </c>
      <c r="C15" s="100" t="s">
        <v>188</v>
      </c>
      <c r="D15" s="130" t="s">
        <v>189</v>
      </c>
      <c r="E15" s="130"/>
      <c r="F15" s="130"/>
      <c r="G15" s="130"/>
      <c r="H15" s="130"/>
      <c r="I15" s="130"/>
      <c r="J15" s="131"/>
      <c r="K15" s="131"/>
      <c r="L15" s="131"/>
      <c r="M15" s="131"/>
      <c r="N15" s="130"/>
    </row>
    <row r="16" spans="1:18" ht="15.75">
      <c r="A16" s="104"/>
      <c r="B16" s="104"/>
      <c r="C16" s="104"/>
      <c r="D16" s="104" t="s">
        <v>190</v>
      </c>
      <c r="E16" s="91">
        <v>17339.2</v>
      </c>
      <c r="F16" s="91">
        <v>18566</v>
      </c>
      <c r="G16" s="91">
        <v>20318.099999999999</v>
      </c>
      <c r="H16" s="91">
        <v>23267.1</v>
      </c>
      <c r="I16" s="120">
        <v>24588.1</v>
      </c>
      <c r="J16" s="123">
        <v>26419.599999999999</v>
      </c>
      <c r="K16" s="123">
        <v>28480.3</v>
      </c>
      <c r="L16" s="123">
        <v>30502.400000000001</v>
      </c>
      <c r="M16" s="123">
        <v>32424.1</v>
      </c>
      <c r="N16" s="121"/>
    </row>
    <row r="17" spans="1:14" ht="15.75">
      <c r="A17" s="104"/>
      <c r="B17" s="104"/>
      <c r="C17" s="104"/>
      <c r="D17" s="104" t="s">
        <v>191</v>
      </c>
      <c r="E17" s="91">
        <v>19017.400000000001</v>
      </c>
      <c r="F17" s="91">
        <v>19608.900000000001</v>
      </c>
      <c r="G17" s="91">
        <v>21511.8</v>
      </c>
      <c r="H17" s="91">
        <v>24358.6</v>
      </c>
      <c r="I17" s="120">
        <v>25947.4</v>
      </c>
      <c r="J17" s="123">
        <v>28382</v>
      </c>
      <c r="K17" s="123">
        <v>30380.1</v>
      </c>
      <c r="L17" s="123">
        <v>32445.9</v>
      </c>
      <c r="M17" s="123">
        <v>34068.199999999997</v>
      </c>
      <c r="N17" s="121"/>
    </row>
    <row r="18" spans="1:14" ht="15.75">
      <c r="A18" s="104"/>
      <c r="B18" s="104"/>
      <c r="C18" s="104"/>
      <c r="D18" s="104" t="s">
        <v>192</v>
      </c>
      <c r="E18" s="91">
        <v>21767.8</v>
      </c>
      <c r="F18" s="91">
        <v>23750.2</v>
      </c>
      <c r="G18" s="91">
        <v>25655.9</v>
      </c>
      <c r="H18" s="91">
        <v>27636.400000000001</v>
      </c>
      <c r="I18" s="120">
        <v>30469.8</v>
      </c>
      <c r="J18" s="123">
        <v>33155.5</v>
      </c>
      <c r="K18" s="123">
        <v>35144.800000000003</v>
      </c>
      <c r="L18" s="123">
        <v>37323.800000000003</v>
      </c>
      <c r="M18" s="123">
        <v>39749.9</v>
      </c>
      <c r="N18" s="121"/>
    </row>
    <row r="19" spans="1:14" ht="15.75">
      <c r="A19" s="104"/>
      <c r="B19" s="104"/>
      <c r="C19" s="104"/>
      <c r="D19" s="104" t="s">
        <v>193</v>
      </c>
      <c r="E19" s="91">
        <v>29447.5</v>
      </c>
      <c r="F19" s="91">
        <v>31899.1</v>
      </c>
      <c r="G19" s="91">
        <v>35036.9</v>
      </c>
      <c r="H19" s="91">
        <v>37310.800000000003</v>
      </c>
      <c r="I19" s="120">
        <v>40395.199999999997</v>
      </c>
      <c r="J19" s="123">
        <v>43432.4</v>
      </c>
      <c r="K19" s="123">
        <v>45603</v>
      </c>
      <c r="L19" s="123">
        <v>47883</v>
      </c>
      <c r="M19" s="123">
        <v>50756</v>
      </c>
      <c r="N19" s="121"/>
    </row>
    <row r="20" spans="1:14" ht="15.75">
      <c r="A20" s="104"/>
      <c r="B20" s="104"/>
      <c r="C20" s="104"/>
      <c r="D20" s="104" t="s">
        <v>194</v>
      </c>
      <c r="E20" s="91">
        <v>17570.2</v>
      </c>
      <c r="F20" s="91">
        <v>18491.7</v>
      </c>
      <c r="G20" s="91">
        <v>22042.6</v>
      </c>
      <c r="H20" s="91">
        <v>24609.4</v>
      </c>
      <c r="I20" s="120">
        <v>27034.1</v>
      </c>
      <c r="J20" s="123">
        <v>29688.1</v>
      </c>
      <c r="K20" s="123">
        <v>31410</v>
      </c>
      <c r="L20" s="123">
        <v>33357.4</v>
      </c>
      <c r="M20" s="123">
        <v>35592.400000000001</v>
      </c>
      <c r="N20" s="121"/>
    </row>
    <row r="21" spans="1:14" ht="15.75">
      <c r="A21" s="104"/>
      <c r="B21" s="104"/>
      <c r="C21" s="104"/>
      <c r="D21" s="104" t="s">
        <v>195</v>
      </c>
      <c r="E21" s="91">
        <v>18902.2</v>
      </c>
      <c r="F21" s="91">
        <v>20223.7</v>
      </c>
      <c r="G21" s="91">
        <v>21414.2</v>
      </c>
      <c r="H21" s="91">
        <v>24211.5</v>
      </c>
      <c r="I21" s="120">
        <v>26161</v>
      </c>
      <c r="J21" s="123">
        <v>27839</v>
      </c>
      <c r="K21" s="123">
        <v>29342.3</v>
      </c>
      <c r="L21" s="123">
        <v>31044.2</v>
      </c>
      <c r="M21" s="123">
        <v>32968.9</v>
      </c>
      <c r="N21" s="121"/>
    </row>
    <row r="22" spans="1:14" ht="15.75">
      <c r="A22" s="104"/>
      <c r="B22" s="104"/>
      <c r="C22" s="104"/>
      <c r="D22" s="104" t="s">
        <v>196</v>
      </c>
      <c r="E22" s="91">
        <v>20516.5</v>
      </c>
      <c r="F22" s="91">
        <v>21393.3</v>
      </c>
      <c r="G22" s="91">
        <v>23275.1</v>
      </c>
      <c r="H22" s="91">
        <v>25882.3</v>
      </c>
      <c r="I22" s="120">
        <v>28415.200000000001</v>
      </c>
      <c r="J22" s="123">
        <v>31115.7</v>
      </c>
      <c r="K22" s="123">
        <v>32796</v>
      </c>
      <c r="L22" s="123">
        <v>34698.199999999997</v>
      </c>
      <c r="M22" s="123">
        <v>36849.5</v>
      </c>
      <c r="N22" s="121"/>
    </row>
    <row r="23" spans="1:14" ht="15.75">
      <c r="A23" s="104"/>
      <c r="B23" s="104"/>
      <c r="C23" s="104"/>
      <c r="D23" s="104" t="s">
        <v>197</v>
      </c>
      <c r="E23" s="91">
        <v>25028.9</v>
      </c>
      <c r="F23" s="91">
        <v>26243.7</v>
      </c>
      <c r="G23" s="91">
        <v>29096.9</v>
      </c>
      <c r="H23" s="91">
        <v>32458.400000000001</v>
      </c>
      <c r="I23" s="120">
        <v>33680.6</v>
      </c>
      <c r="J23" s="123">
        <v>35633.800000000003</v>
      </c>
      <c r="K23" s="123">
        <v>37059.199999999997</v>
      </c>
      <c r="L23" s="123">
        <v>39171.5</v>
      </c>
      <c r="M23" s="123">
        <v>41521.800000000003</v>
      </c>
      <c r="N23" s="121"/>
    </row>
    <row r="24" spans="1:14" ht="15.75">
      <c r="A24" s="104"/>
      <c r="B24" s="104"/>
      <c r="C24" s="104"/>
      <c r="D24" s="104" t="s">
        <v>198</v>
      </c>
      <c r="E24" s="91">
        <v>22519.9</v>
      </c>
      <c r="F24" s="91">
        <v>24499.7</v>
      </c>
      <c r="G24" s="91">
        <v>26892.400000000001</v>
      </c>
      <c r="H24" s="91">
        <v>30030.7</v>
      </c>
      <c r="I24" s="120">
        <v>32607.4</v>
      </c>
      <c r="J24" s="123">
        <v>34805.1</v>
      </c>
      <c r="K24" s="123">
        <v>36545.4</v>
      </c>
      <c r="L24" s="123">
        <v>38738.1</v>
      </c>
      <c r="M24" s="123">
        <v>41062.400000000001</v>
      </c>
      <c r="N24" s="121"/>
    </row>
    <row r="25" spans="1:14" ht="15.75">
      <c r="A25" s="104"/>
      <c r="B25" s="104"/>
      <c r="C25" s="104"/>
      <c r="D25" s="104" t="s">
        <v>199</v>
      </c>
      <c r="E25" s="91">
        <v>22414</v>
      </c>
      <c r="F25" s="91">
        <v>22734.799999999999</v>
      </c>
      <c r="G25" s="91">
        <v>25133.200000000001</v>
      </c>
      <c r="H25" s="91">
        <v>29201</v>
      </c>
      <c r="I25" s="120">
        <v>32338.2</v>
      </c>
      <c r="J25" s="123">
        <v>34310.6</v>
      </c>
      <c r="K25" s="123">
        <v>36300.6</v>
      </c>
      <c r="L25" s="123">
        <v>38551.199999999997</v>
      </c>
      <c r="M25" s="123">
        <v>41134.1</v>
      </c>
      <c r="N25" s="121"/>
    </row>
    <row r="26" spans="1:14" ht="15.75">
      <c r="A26" s="104"/>
      <c r="B26" s="104"/>
      <c r="C26" s="104"/>
      <c r="D26" s="104" t="s">
        <v>200</v>
      </c>
      <c r="E26" s="91">
        <v>25071.5</v>
      </c>
      <c r="F26" s="91">
        <v>25650</v>
      </c>
      <c r="G26" s="91">
        <v>27564.1</v>
      </c>
      <c r="H26" s="91">
        <v>30687.4</v>
      </c>
      <c r="I26" s="120">
        <v>33174.5</v>
      </c>
      <c r="J26" s="123">
        <v>34844.300000000003</v>
      </c>
      <c r="K26" s="123">
        <v>35471.5</v>
      </c>
      <c r="L26" s="123">
        <v>36677.5</v>
      </c>
      <c r="M26" s="123">
        <v>38254.6</v>
      </c>
      <c r="N26" s="121"/>
    </row>
    <row r="27" spans="1:14" ht="15.75">
      <c r="A27" s="104"/>
      <c r="B27" s="104"/>
      <c r="C27" s="104"/>
      <c r="D27" s="104" t="s">
        <v>201</v>
      </c>
      <c r="E27" s="91">
        <v>18088.3</v>
      </c>
      <c r="F27" s="91">
        <v>19380.900000000001</v>
      </c>
      <c r="G27" s="91">
        <v>21303.3</v>
      </c>
      <c r="H27" s="91">
        <v>23882.400000000001</v>
      </c>
      <c r="I27" s="120">
        <v>25581.9</v>
      </c>
      <c r="J27" s="123">
        <v>27673.4</v>
      </c>
      <c r="K27" s="123">
        <v>29167.8</v>
      </c>
      <c r="L27" s="123">
        <v>30859.5</v>
      </c>
      <c r="M27" s="123">
        <v>32772.800000000003</v>
      </c>
      <c r="N27" s="121"/>
    </row>
    <row r="28" spans="1:14" ht="15.75">
      <c r="A28" s="104"/>
      <c r="B28" s="104"/>
      <c r="C28" s="104"/>
      <c r="D28" s="104" t="s">
        <v>202</v>
      </c>
      <c r="E28" s="91">
        <v>23379</v>
      </c>
      <c r="F28" s="91">
        <v>24369.200000000001</v>
      </c>
      <c r="G28" s="91">
        <v>25925.599999999999</v>
      </c>
      <c r="H28" s="91">
        <v>29399.9</v>
      </c>
      <c r="I28" s="120">
        <v>29306.799999999999</v>
      </c>
      <c r="J28" s="123">
        <v>31359.1</v>
      </c>
      <c r="K28" s="123">
        <v>32676.2</v>
      </c>
      <c r="L28" s="123">
        <v>34048.6</v>
      </c>
      <c r="M28" s="123">
        <v>35478.6</v>
      </c>
      <c r="N28" s="121"/>
    </row>
    <row r="29" spans="1:14" ht="15.75">
      <c r="A29" s="104"/>
      <c r="B29" s="104"/>
      <c r="C29" s="104"/>
      <c r="D29" s="104" t="s">
        <v>203</v>
      </c>
      <c r="E29" s="91">
        <v>18264.599999999999</v>
      </c>
      <c r="F29" s="91">
        <v>19978.5</v>
      </c>
      <c r="G29" s="91">
        <v>21278.3</v>
      </c>
      <c r="H29" s="91">
        <v>24088.2</v>
      </c>
      <c r="I29" s="120">
        <v>26240.6</v>
      </c>
      <c r="J29" s="123">
        <v>27886.6</v>
      </c>
      <c r="K29" s="123">
        <v>29392.5</v>
      </c>
      <c r="L29" s="123">
        <v>31097.3</v>
      </c>
      <c r="M29" s="123">
        <v>33025.300000000003</v>
      </c>
      <c r="N29" s="121"/>
    </row>
    <row r="30" spans="1:14" ht="15.75">
      <c r="A30" s="104"/>
      <c r="B30" s="104"/>
      <c r="C30" s="104"/>
      <c r="D30" s="104" t="s">
        <v>204</v>
      </c>
      <c r="E30" s="91">
        <v>18859.5</v>
      </c>
      <c r="F30" s="91">
        <v>19594.8</v>
      </c>
      <c r="G30" s="91">
        <v>22076.7</v>
      </c>
      <c r="H30" s="91">
        <v>23938.9</v>
      </c>
      <c r="I30" s="120">
        <v>24917.599999999999</v>
      </c>
      <c r="J30" s="123">
        <v>27349.599999999999</v>
      </c>
      <c r="K30" s="123">
        <v>28935.9</v>
      </c>
      <c r="L30" s="123">
        <v>30729.9</v>
      </c>
      <c r="M30" s="123">
        <v>32788.800000000003</v>
      </c>
      <c r="N30" s="121"/>
    </row>
    <row r="31" spans="1:14" ht="15.75">
      <c r="A31" s="104"/>
      <c r="B31" s="104"/>
      <c r="C31" s="104"/>
      <c r="D31" s="104" t="s">
        <v>205</v>
      </c>
      <c r="E31" s="91">
        <v>20561.2</v>
      </c>
      <c r="F31" s="91">
        <v>21464.3</v>
      </c>
      <c r="G31" s="91">
        <v>23199.8</v>
      </c>
      <c r="H31" s="91">
        <v>26110.799999999999</v>
      </c>
      <c r="I31" s="120">
        <v>27158.6</v>
      </c>
      <c r="J31" s="123">
        <v>29426.9</v>
      </c>
      <c r="K31" s="123">
        <v>31016</v>
      </c>
      <c r="L31" s="123">
        <v>32814.9</v>
      </c>
      <c r="M31" s="123">
        <v>34849.4</v>
      </c>
      <c r="N31" s="121"/>
    </row>
    <row r="32" spans="1:14" ht="15.75">
      <c r="A32" s="104"/>
      <c r="B32" s="104"/>
      <c r="C32" s="104"/>
      <c r="D32" s="104" t="s">
        <v>206</v>
      </c>
      <c r="E32" s="91">
        <v>21058.2</v>
      </c>
      <c r="F32" s="91">
        <v>22794.1</v>
      </c>
      <c r="G32" s="91">
        <v>24975.9</v>
      </c>
      <c r="H32" s="91">
        <v>28325.4</v>
      </c>
      <c r="I32" s="120">
        <v>30881.5</v>
      </c>
      <c r="J32" s="123">
        <v>32664.3</v>
      </c>
      <c r="K32" s="123">
        <v>34558.800000000003</v>
      </c>
      <c r="L32" s="123">
        <v>36701.5</v>
      </c>
      <c r="M32" s="123">
        <v>39160.5</v>
      </c>
      <c r="N32" s="121"/>
    </row>
    <row r="33" spans="1:14" ht="15.75">
      <c r="A33" s="104"/>
      <c r="B33" s="104"/>
      <c r="C33" s="104"/>
      <c r="D33" s="104" t="s">
        <v>207</v>
      </c>
      <c r="E33" s="91">
        <v>22052.799999999999</v>
      </c>
      <c r="F33" s="91">
        <v>23078.7</v>
      </c>
      <c r="G33" s="91">
        <v>24440.1</v>
      </c>
      <c r="H33" s="91">
        <v>26852.5</v>
      </c>
      <c r="I33" s="120">
        <v>29277.7</v>
      </c>
      <c r="J33" s="123">
        <v>31391.5</v>
      </c>
      <c r="K33" s="123">
        <v>33212</v>
      </c>
      <c r="L33" s="123">
        <v>35271.4</v>
      </c>
      <c r="M33" s="123">
        <v>37634.6</v>
      </c>
      <c r="N33" s="121"/>
    </row>
    <row r="34" spans="1:14" ht="16.5" customHeight="1">
      <c r="A34" s="104"/>
      <c r="B34" s="104"/>
      <c r="C34" s="104"/>
      <c r="D34" s="104" t="s">
        <v>208</v>
      </c>
      <c r="E34" s="91">
        <v>18690</v>
      </c>
      <c r="F34" s="91" t="s">
        <v>209</v>
      </c>
      <c r="G34" s="91">
        <v>21014.5</v>
      </c>
      <c r="H34" s="91">
        <v>24818.5</v>
      </c>
      <c r="I34" s="120">
        <v>26217.599999999999</v>
      </c>
      <c r="J34" s="123">
        <v>28388</v>
      </c>
      <c r="K34" s="123">
        <v>29693.8</v>
      </c>
      <c r="L34" s="123">
        <v>31534.799999999999</v>
      </c>
      <c r="M34" s="123">
        <v>33647.599999999999</v>
      </c>
      <c r="N34" s="121"/>
    </row>
    <row r="35" spans="1:14" ht="16.5" customHeight="1">
      <c r="A35" s="104"/>
      <c r="B35" s="104"/>
      <c r="C35" s="104"/>
      <c r="D35" s="104" t="s">
        <v>210</v>
      </c>
      <c r="E35" s="91">
        <v>20611.7</v>
      </c>
      <c r="F35" s="91" t="s">
        <v>211</v>
      </c>
      <c r="G35" s="91">
        <v>23189.599999999999</v>
      </c>
      <c r="H35" s="91">
        <v>26701</v>
      </c>
      <c r="I35" s="120">
        <v>28006.6</v>
      </c>
      <c r="J35" s="123">
        <v>30916</v>
      </c>
      <c r="K35" s="123">
        <v>32709.1</v>
      </c>
      <c r="L35" s="123">
        <v>34737.1</v>
      </c>
      <c r="M35" s="123">
        <v>37064.5</v>
      </c>
      <c r="N35" s="121"/>
    </row>
    <row r="36" spans="1:14" ht="15.75">
      <c r="A36" s="104"/>
      <c r="B36" s="104"/>
      <c r="C36" s="104"/>
      <c r="D36" s="104" t="s">
        <v>212</v>
      </c>
      <c r="E36" s="91">
        <v>22058.3</v>
      </c>
      <c r="F36" s="91">
        <v>23817.8</v>
      </c>
      <c r="G36" s="91">
        <v>26011.5</v>
      </c>
      <c r="H36" s="91">
        <v>29500</v>
      </c>
      <c r="I36" s="120">
        <v>31305.200000000001</v>
      </c>
      <c r="J36" s="123">
        <v>34180.800000000003</v>
      </c>
      <c r="K36" s="123">
        <v>36025.699999999997</v>
      </c>
      <c r="L36" s="123">
        <v>38115.199999999997</v>
      </c>
      <c r="M36" s="123">
        <v>40478.400000000001</v>
      </c>
      <c r="N36" s="121"/>
    </row>
    <row r="37" spans="1:14" ht="15.75">
      <c r="A37" s="104"/>
      <c r="B37" s="104"/>
      <c r="C37" s="104"/>
      <c r="D37" s="104" t="s">
        <v>213</v>
      </c>
      <c r="E37" s="91">
        <v>19619.2</v>
      </c>
      <c r="F37" s="91">
        <v>20578.900000000001</v>
      </c>
      <c r="G37" s="91">
        <v>23109.1</v>
      </c>
      <c r="H37" s="91">
        <v>26015.200000000001</v>
      </c>
      <c r="I37" s="120">
        <v>27101.4</v>
      </c>
      <c r="J37" s="123">
        <v>29589.8</v>
      </c>
      <c r="K37" s="123">
        <v>31335.599999999999</v>
      </c>
      <c r="L37" s="123">
        <v>32996.400000000001</v>
      </c>
      <c r="M37" s="123">
        <v>34976.199999999997</v>
      </c>
      <c r="N37" s="121"/>
    </row>
    <row r="38" spans="1:14" ht="15.75">
      <c r="A38" s="104"/>
      <c r="B38" s="104"/>
      <c r="C38" s="104"/>
      <c r="D38" s="104" t="s">
        <v>214</v>
      </c>
      <c r="E38" s="91">
        <v>17473.400000000001</v>
      </c>
      <c r="F38" s="91">
        <v>17979.599999999999</v>
      </c>
      <c r="G38" s="91">
        <v>19808</v>
      </c>
      <c r="H38" s="91">
        <v>23084.9</v>
      </c>
      <c r="I38" s="120">
        <v>24056.2</v>
      </c>
      <c r="J38" s="123">
        <v>25635.9</v>
      </c>
      <c r="K38" s="123">
        <v>27122.799999999999</v>
      </c>
      <c r="L38" s="123">
        <v>28804.400000000001</v>
      </c>
      <c r="M38" s="123">
        <v>30705.5</v>
      </c>
      <c r="N38" s="121"/>
    </row>
    <row r="39" spans="1:14" ht="19.5" customHeight="1">
      <c r="A39" s="104"/>
      <c r="B39" s="104"/>
      <c r="C39" s="104"/>
      <c r="D39" s="104" t="s">
        <v>215</v>
      </c>
      <c r="E39" s="91">
        <v>25071.1</v>
      </c>
      <c r="F39" s="91">
        <v>27027.5</v>
      </c>
      <c r="G39" s="91">
        <v>28982.799999999999</v>
      </c>
      <c r="H39" s="91">
        <v>32858.5</v>
      </c>
      <c r="I39" s="120">
        <v>34695.4</v>
      </c>
      <c r="J39" s="123">
        <v>36806.9</v>
      </c>
      <c r="K39" s="123">
        <v>38941.699999999997</v>
      </c>
      <c r="L39" s="123">
        <v>41356.1</v>
      </c>
      <c r="M39" s="123">
        <v>44127</v>
      </c>
      <c r="N39" s="121"/>
    </row>
    <row r="40" spans="1:14" ht="15.75">
      <c r="A40" s="104"/>
      <c r="B40" s="104"/>
      <c r="C40" s="104"/>
      <c r="D40" s="104" t="s">
        <v>216</v>
      </c>
      <c r="E40" s="91">
        <v>18991.3</v>
      </c>
      <c r="F40" s="91">
        <v>19451</v>
      </c>
      <c r="G40" s="91">
        <v>21003.200000000001</v>
      </c>
      <c r="H40" s="91">
        <v>24310.1</v>
      </c>
      <c r="I40" s="120">
        <v>27734.799999999999</v>
      </c>
      <c r="J40" s="123">
        <v>30064.7</v>
      </c>
      <c r="K40" s="123">
        <v>31567.8</v>
      </c>
      <c r="L40" s="123">
        <v>33777.599999999999</v>
      </c>
      <c r="M40" s="123">
        <v>35804.300000000003</v>
      </c>
      <c r="N40" s="121"/>
    </row>
    <row r="41" spans="1:14" ht="15.75">
      <c r="A41" s="104"/>
      <c r="B41" s="104"/>
      <c r="C41" s="104"/>
      <c r="D41" s="104" t="s">
        <v>217</v>
      </c>
      <c r="E41" s="91">
        <v>30686.400000000001</v>
      </c>
      <c r="F41" s="91">
        <v>32866.699999999997</v>
      </c>
      <c r="G41" s="91">
        <v>35041.5</v>
      </c>
      <c r="H41" s="91">
        <v>38621.1</v>
      </c>
      <c r="I41" s="120">
        <v>41380.400000000001</v>
      </c>
      <c r="J41" s="123">
        <v>43517.2</v>
      </c>
      <c r="K41" s="123">
        <v>44735.7</v>
      </c>
      <c r="L41" s="123">
        <v>46390.9</v>
      </c>
      <c r="M41" s="123">
        <v>48292.2</v>
      </c>
      <c r="N41" s="121"/>
    </row>
    <row r="42" spans="1:14" ht="33.75" customHeight="1">
      <c r="A42" s="104"/>
      <c r="B42" s="104"/>
      <c r="C42" s="104"/>
      <c r="D42" s="104" t="s">
        <v>231</v>
      </c>
      <c r="E42" s="91">
        <v>32401.9</v>
      </c>
      <c r="F42" s="91">
        <v>34405.9</v>
      </c>
      <c r="G42" s="91">
        <v>38223.5</v>
      </c>
      <c r="H42" s="91">
        <v>39740.199999999997</v>
      </c>
      <c r="I42" s="120">
        <v>41767.5</v>
      </c>
      <c r="J42" s="123">
        <v>42199</v>
      </c>
      <c r="K42" s="123">
        <v>43380.6</v>
      </c>
      <c r="L42" s="123">
        <v>44898.9</v>
      </c>
      <c r="M42" s="123">
        <v>46694.9</v>
      </c>
      <c r="N42" s="121"/>
    </row>
    <row r="43" spans="1:14" ht="15.75">
      <c r="A43" s="104"/>
      <c r="B43" s="104"/>
      <c r="C43" s="104"/>
      <c r="D43" s="104" t="s">
        <v>218</v>
      </c>
      <c r="E43" s="91">
        <v>24614.2</v>
      </c>
      <c r="F43" s="91">
        <v>26620</v>
      </c>
      <c r="G43" s="91">
        <v>29483</v>
      </c>
      <c r="H43" s="91">
        <v>32467.8</v>
      </c>
      <c r="I43" s="120">
        <v>34394.6</v>
      </c>
      <c r="J43" s="123">
        <v>37325.1</v>
      </c>
      <c r="K43" s="123">
        <v>39937.9</v>
      </c>
      <c r="L43" s="123">
        <v>42813.4</v>
      </c>
      <c r="M43" s="123">
        <v>45895.9</v>
      </c>
      <c r="N43" s="121"/>
    </row>
    <row r="44" spans="1:14" ht="15.75">
      <c r="A44" s="104"/>
      <c r="B44" s="104"/>
      <c r="C44" s="104"/>
      <c r="D44" s="104" t="s">
        <v>219</v>
      </c>
      <c r="E44" s="91">
        <v>21791.7</v>
      </c>
      <c r="F44" s="91">
        <v>23018.2</v>
      </c>
      <c r="G44" s="91">
        <v>24429.200000000001</v>
      </c>
      <c r="H44" s="91">
        <v>27908.3</v>
      </c>
      <c r="I44" s="120">
        <v>29361.5</v>
      </c>
      <c r="J44" s="123">
        <v>31218.799999999999</v>
      </c>
      <c r="K44" s="123">
        <v>32405.1</v>
      </c>
      <c r="L44" s="123">
        <v>33247.599999999999</v>
      </c>
      <c r="M44" s="123">
        <v>34577.599999999999</v>
      </c>
      <c r="N44" s="121"/>
    </row>
    <row r="45" spans="1:14" ht="48.75" customHeight="1">
      <c r="A45" s="104"/>
      <c r="B45" s="104"/>
      <c r="C45" s="104"/>
      <c r="D45" s="104" t="s">
        <v>232</v>
      </c>
      <c r="E45" s="91">
        <v>25918.2</v>
      </c>
      <c r="F45" s="91">
        <v>27628.3</v>
      </c>
      <c r="G45" s="91">
        <v>31335.200000000001</v>
      </c>
      <c r="H45" s="91">
        <v>34752.5</v>
      </c>
      <c r="I45" s="120">
        <v>34883.4</v>
      </c>
      <c r="J45" s="123">
        <v>35487.5</v>
      </c>
      <c r="K45" s="123">
        <v>36836</v>
      </c>
      <c r="L45" s="123">
        <v>39119.800000000003</v>
      </c>
      <c r="M45" s="123">
        <v>41701.699999999997</v>
      </c>
      <c r="N45" s="121"/>
    </row>
    <row r="47" spans="1:14" ht="50.25" customHeight="1">
      <c r="A47" s="125" t="s">
        <v>241</v>
      </c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</row>
    <row r="48" spans="1:14">
      <c r="N48" s="61" t="s">
        <v>235</v>
      </c>
    </row>
    <row r="49" spans="1:7">
      <c r="G49" s="92" t="s">
        <v>233</v>
      </c>
    </row>
    <row r="50" spans="1:7" ht="15.75">
      <c r="A50" s="90"/>
    </row>
  </sheetData>
  <mergeCells count="15">
    <mergeCell ref="A47:N47"/>
    <mergeCell ref="K1:N1"/>
    <mergeCell ref="K2:N2"/>
    <mergeCell ref="K4:N4"/>
    <mergeCell ref="K5:N5"/>
    <mergeCell ref="A7:N7"/>
    <mergeCell ref="A8:N8"/>
    <mergeCell ref="D14:N14"/>
    <mergeCell ref="D15:N15"/>
    <mergeCell ref="A10:B12"/>
    <mergeCell ref="C10:C13"/>
    <mergeCell ref="D10:D13"/>
    <mergeCell ref="E10:N10"/>
    <mergeCell ref="E11:H11"/>
    <mergeCell ref="I11:N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35"/>
  <sheetViews>
    <sheetView topLeftCell="A4" zoomScale="82" zoomScaleNormal="82" zoomScaleSheetLayoutView="90" workbookViewId="0">
      <selection activeCell="Y5" sqref="Y5:AC5"/>
    </sheetView>
  </sheetViews>
  <sheetFormatPr defaultColWidth="9.140625" defaultRowHeight="15"/>
  <cols>
    <col min="1" max="1" width="4.42578125" style="57" customWidth="1"/>
    <col min="2" max="2" width="4.28515625" style="57" customWidth="1"/>
    <col min="3" max="3" width="4.140625" style="57" customWidth="1"/>
    <col min="4" max="4" width="4.5703125" style="58" customWidth="1"/>
    <col min="5" max="5" width="44.7109375" style="58" customWidth="1"/>
    <col min="6" max="6" width="25.5703125" style="58" customWidth="1"/>
    <col min="7" max="7" width="10" style="58" customWidth="1"/>
    <col min="8" max="9" width="9.42578125" style="58" hidden="1" customWidth="1"/>
    <col min="10" max="10" width="5.85546875" style="58" customWidth="1"/>
    <col min="11" max="11" width="7.5703125" style="58" customWidth="1"/>
    <col min="12" max="12" width="5.28515625" style="58" customWidth="1"/>
    <col min="13" max="13" width="5.42578125" style="58" customWidth="1"/>
    <col min="14" max="14" width="6.28515625" style="58" customWidth="1"/>
    <col min="15" max="15" width="5.7109375" style="58" customWidth="1"/>
    <col min="16" max="16" width="6.5703125" style="58" customWidth="1"/>
    <col min="17" max="19" width="6.140625" style="58" customWidth="1"/>
    <col min="20" max="20" width="8" style="58" customWidth="1"/>
    <col min="21" max="21" width="7.28515625" style="58" customWidth="1"/>
    <col min="22" max="22" width="8.28515625" style="59" customWidth="1"/>
    <col min="23" max="23" width="7.5703125" style="59" customWidth="1"/>
    <col min="24" max="24" width="7.28515625" style="59" customWidth="1"/>
    <col min="25" max="25" width="7.85546875" style="59" customWidth="1"/>
    <col min="26" max="26" width="8.28515625" style="59" customWidth="1"/>
    <col min="27" max="29" width="7.7109375" style="58" customWidth="1"/>
    <col min="30" max="16384" width="9.140625" style="58"/>
  </cols>
  <sheetData>
    <row r="1" spans="1:29" ht="15.75" hidden="1">
      <c r="U1" s="134" t="s">
        <v>142</v>
      </c>
      <c r="V1" s="134"/>
      <c r="W1" s="134"/>
      <c r="X1" s="134"/>
      <c r="Y1" s="134"/>
      <c r="Z1" s="134"/>
    </row>
    <row r="2" spans="1:29" ht="48.75" hidden="1" customHeight="1">
      <c r="U2" s="135" t="s">
        <v>150</v>
      </c>
      <c r="V2" s="135"/>
      <c r="W2" s="135"/>
      <c r="X2" s="135"/>
      <c r="Y2" s="135"/>
      <c r="Z2" s="135"/>
    </row>
    <row r="3" spans="1:29" hidden="1"/>
    <row r="4" spans="1:29" s="60" customFormat="1" ht="24.6" customHeight="1">
      <c r="Y4" s="136" t="s">
        <v>220</v>
      </c>
      <c r="Z4" s="136"/>
      <c r="AA4" s="136"/>
      <c r="AB4" s="136"/>
      <c r="AC4" s="136"/>
    </row>
    <row r="5" spans="1:29" ht="60" customHeight="1">
      <c r="T5" s="61"/>
      <c r="V5" s="56"/>
      <c r="W5" s="56"/>
      <c r="X5" s="56"/>
      <c r="Y5" s="137" t="s">
        <v>238</v>
      </c>
      <c r="Z5" s="137"/>
      <c r="AA5" s="137"/>
      <c r="AB5" s="137"/>
      <c r="AC5" s="137"/>
    </row>
    <row r="6" spans="1:29" ht="15.75" customHeight="1">
      <c r="T6" s="61"/>
      <c r="V6" s="56"/>
      <c r="W6" s="56"/>
      <c r="X6" s="56"/>
      <c r="Y6" s="108"/>
      <c r="Z6" s="108"/>
      <c r="AA6" s="108"/>
      <c r="AB6" s="108"/>
      <c r="AC6" s="108"/>
    </row>
    <row r="7" spans="1:29" s="60" customFormat="1" ht="20.25" customHeight="1">
      <c r="Y7" s="138" t="s">
        <v>151</v>
      </c>
      <c r="Z7" s="138"/>
      <c r="AA7" s="138"/>
      <c r="AB7" s="138"/>
      <c r="AC7" s="138"/>
    </row>
    <row r="8" spans="1:29" s="60" customFormat="1" ht="122.25" customHeight="1">
      <c r="Y8" s="132" t="s">
        <v>1</v>
      </c>
      <c r="Z8" s="132"/>
      <c r="AA8" s="132"/>
      <c r="AB8" s="132"/>
      <c r="AC8" s="132"/>
    </row>
    <row r="9" spans="1:29" s="60" customFormat="1" ht="18" customHeight="1">
      <c r="Y9" s="107"/>
      <c r="Z9" s="107"/>
      <c r="AA9" s="107"/>
      <c r="AB9" s="107"/>
      <c r="AC9" s="107"/>
    </row>
    <row r="10" spans="1:29" ht="21.75" customHeight="1"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61"/>
    </row>
    <row r="11" spans="1:29" ht="20.45" customHeight="1">
      <c r="A11" s="133" t="s">
        <v>152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</row>
    <row r="12" spans="1:29" ht="50.45" customHeight="1">
      <c r="A12" s="132" t="s">
        <v>234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</row>
    <row r="13" spans="1:29"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9" s="65" customFormat="1" ht="18" customHeight="1">
      <c r="A14" s="62" t="s">
        <v>221</v>
      </c>
      <c r="B14" s="63"/>
      <c r="C14" s="64"/>
      <c r="D14" s="64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29" ht="26.25">
      <c r="B15" s="66"/>
      <c r="C15" s="66"/>
      <c r="D15" s="67"/>
      <c r="E15" s="68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</row>
    <row r="16" spans="1:29" s="65" customFormat="1" ht="15.75">
      <c r="A16" s="4" t="s">
        <v>222</v>
      </c>
      <c r="B16" s="4"/>
      <c r="C16" s="4"/>
      <c r="D16" s="4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</row>
    <row r="17" spans="1:31">
      <c r="E17" s="114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</row>
    <row r="18" spans="1:31"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</row>
    <row r="19" spans="1:31" s="6" customFormat="1" ht="66.75" customHeight="1">
      <c r="A19" s="141" t="s">
        <v>7</v>
      </c>
      <c r="B19" s="141"/>
      <c r="C19" s="141"/>
      <c r="D19" s="141"/>
      <c r="E19" s="142" t="s">
        <v>153</v>
      </c>
      <c r="F19" s="145" t="s">
        <v>154</v>
      </c>
      <c r="G19" s="148" t="s">
        <v>155</v>
      </c>
      <c r="H19" s="148" t="s">
        <v>156</v>
      </c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9" t="s">
        <v>157</v>
      </c>
      <c r="U19" s="150"/>
      <c r="V19" s="150"/>
      <c r="W19" s="150"/>
      <c r="X19" s="150"/>
      <c r="Y19" s="150"/>
      <c r="Z19" s="150"/>
      <c r="AA19" s="150"/>
      <c r="AB19" s="150"/>
      <c r="AC19" s="151"/>
    </row>
    <row r="20" spans="1:31" s="6" customFormat="1" ht="20.45" customHeight="1">
      <c r="A20" s="109"/>
      <c r="B20" s="109"/>
      <c r="C20" s="109"/>
      <c r="D20" s="109"/>
      <c r="E20" s="143"/>
      <c r="F20" s="146"/>
      <c r="G20" s="148"/>
      <c r="H20" s="110"/>
      <c r="I20" s="110"/>
      <c r="J20" s="149" t="s">
        <v>21</v>
      </c>
      <c r="K20" s="150"/>
      <c r="L20" s="150"/>
      <c r="M20" s="151"/>
      <c r="N20" s="149" t="s">
        <v>22</v>
      </c>
      <c r="O20" s="150"/>
      <c r="P20" s="150"/>
      <c r="Q20" s="150"/>
      <c r="R20" s="150"/>
      <c r="S20" s="151"/>
      <c r="T20" s="148" t="s">
        <v>21</v>
      </c>
      <c r="U20" s="148"/>
      <c r="V20" s="148"/>
      <c r="W20" s="148"/>
      <c r="X20" s="148" t="s">
        <v>22</v>
      </c>
      <c r="Y20" s="148"/>
      <c r="Z20" s="148"/>
      <c r="AA20" s="148"/>
      <c r="AB20" s="148"/>
      <c r="AC20" s="148"/>
    </row>
    <row r="21" spans="1:31" s="6" customFormat="1" ht="59.45" customHeight="1">
      <c r="A21" s="69" t="s">
        <v>12</v>
      </c>
      <c r="B21" s="69" t="s">
        <v>13</v>
      </c>
      <c r="C21" s="69" t="s">
        <v>14</v>
      </c>
      <c r="D21" s="70" t="s">
        <v>15</v>
      </c>
      <c r="E21" s="144"/>
      <c r="F21" s="147"/>
      <c r="G21" s="148"/>
      <c r="H21" s="110" t="s">
        <v>158</v>
      </c>
      <c r="I21" s="110" t="s">
        <v>159</v>
      </c>
      <c r="J21" s="71" t="s">
        <v>23</v>
      </c>
      <c r="K21" s="71" t="s">
        <v>24</v>
      </c>
      <c r="L21" s="71" t="s">
        <v>25</v>
      </c>
      <c r="M21" s="71" t="s">
        <v>26</v>
      </c>
      <c r="N21" s="71" t="s">
        <v>27</v>
      </c>
      <c r="O21" s="71" t="s">
        <v>28</v>
      </c>
      <c r="P21" s="71" t="s">
        <v>29</v>
      </c>
      <c r="Q21" s="71" t="s">
        <v>30</v>
      </c>
      <c r="R21" s="71" t="s">
        <v>31</v>
      </c>
      <c r="S21" s="71" t="s">
        <v>32</v>
      </c>
      <c r="T21" s="71" t="s">
        <v>23</v>
      </c>
      <c r="U21" s="71" t="s">
        <v>24</v>
      </c>
      <c r="V21" s="71" t="s">
        <v>25</v>
      </c>
      <c r="W21" s="71" t="s">
        <v>26</v>
      </c>
      <c r="X21" s="71" t="s">
        <v>27</v>
      </c>
      <c r="Y21" s="71" t="s">
        <v>28</v>
      </c>
      <c r="Z21" s="71" t="s">
        <v>29</v>
      </c>
      <c r="AA21" s="71" t="s">
        <v>30</v>
      </c>
      <c r="AB21" s="71" t="s">
        <v>31</v>
      </c>
      <c r="AC21" s="71" t="s">
        <v>32</v>
      </c>
    </row>
    <row r="22" spans="1:31" s="6" customFormat="1" ht="33" customHeight="1">
      <c r="A22" s="152">
        <v>32</v>
      </c>
      <c r="B22" s="152" t="s">
        <v>95</v>
      </c>
      <c r="C22" s="152" t="s">
        <v>37</v>
      </c>
      <c r="D22" s="152" t="s">
        <v>37</v>
      </c>
      <c r="E22" s="153" t="s">
        <v>160</v>
      </c>
      <c r="F22" s="112" t="s">
        <v>161</v>
      </c>
      <c r="G22" s="109" t="s">
        <v>162</v>
      </c>
      <c r="H22" s="109">
        <v>1</v>
      </c>
      <c r="I22" s="112"/>
      <c r="J22" s="110">
        <v>1</v>
      </c>
      <c r="K22" s="110"/>
      <c r="L22" s="110"/>
      <c r="M22" s="110"/>
      <c r="N22" s="110"/>
      <c r="O22" s="110"/>
      <c r="P22" s="110"/>
      <c r="Q22" s="110"/>
      <c r="R22" s="110"/>
      <c r="S22" s="110"/>
      <c r="T22" s="154">
        <v>770</v>
      </c>
      <c r="U22" s="148"/>
      <c r="V22" s="148"/>
      <c r="W22" s="148"/>
      <c r="X22" s="148"/>
      <c r="Y22" s="148"/>
      <c r="Z22" s="148"/>
      <c r="AA22" s="155"/>
      <c r="AB22" s="155"/>
      <c r="AC22" s="155"/>
    </row>
    <row r="23" spans="1:31" s="6" customFormat="1" ht="49.9" customHeight="1">
      <c r="A23" s="152"/>
      <c r="B23" s="152"/>
      <c r="C23" s="152"/>
      <c r="D23" s="152"/>
      <c r="E23" s="153"/>
      <c r="F23" s="112" t="s">
        <v>163</v>
      </c>
      <c r="G23" s="109" t="s">
        <v>162</v>
      </c>
      <c r="H23" s="112"/>
      <c r="I23" s="112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54"/>
      <c r="U23" s="148"/>
      <c r="V23" s="148"/>
      <c r="W23" s="148"/>
      <c r="X23" s="148"/>
      <c r="Y23" s="148"/>
      <c r="Z23" s="148"/>
      <c r="AA23" s="155"/>
      <c r="AB23" s="155"/>
      <c r="AC23" s="155"/>
    </row>
    <row r="24" spans="1:31" s="6" customFormat="1" ht="52.5" customHeight="1">
      <c r="A24" s="152">
        <v>32</v>
      </c>
      <c r="B24" s="152" t="s">
        <v>95</v>
      </c>
      <c r="C24" s="152" t="s">
        <v>37</v>
      </c>
      <c r="D24" s="152" t="s">
        <v>44</v>
      </c>
      <c r="E24" s="153" t="s">
        <v>164</v>
      </c>
      <c r="F24" s="112" t="s">
        <v>165</v>
      </c>
      <c r="G24" s="109" t="s">
        <v>162</v>
      </c>
      <c r="H24" s="109">
        <v>1</v>
      </c>
      <c r="I24" s="112"/>
      <c r="J24" s="110">
        <v>1</v>
      </c>
      <c r="K24" s="110"/>
      <c r="L24" s="110"/>
      <c r="M24" s="110"/>
      <c r="N24" s="110"/>
      <c r="O24" s="110"/>
      <c r="P24" s="110"/>
      <c r="Q24" s="110"/>
      <c r="R24" s="110"/>
      <c r="S24" s="110"/>
      <c r="T24" s="145">
        <v>752.9</v>
      </c>
      <c r="U24" s="145">
        <v>17.100000000000001</v>
      </c>
      <c r="V24" s="148"/>
      <c r="W24" s="156"/>
      <c r="X24" s="156"/>
      <c r="Y24" s="156"/>
      <c r="Z24" s="156"/>
      <c r="AA24" s="154"/>
      <c r="AB24" s="154"/>
      <c r="AC24" s="154"/>
    </row>
    <row r="25" spans="1:31" s="6" customFormat="1" ht="157.15" customHeight="1">
      <c r="A25" s="152"/>
      <c r="B25" s="152"/>
      <c r="C25" s="152"/>
      <c r="D25" s="152"/>
      <c r="E25" s="153"/>
      <c r="F25" s="112" t="s">
        <v>166</v>
      </c>
      <c r="G25" s="109" t="s">
        <v>162</v>
      </c>
      <c r="H25" s="112"/>
      <c r="I25" s="112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47"/>
      <c r="U25" s="147"/>
      <c r="V25" s="148"/>
      <c r="W25" s="156"/>
      <c r="X25" s="156"/>
      <c r="Y25" s="156"/>
      <c r="Z25" s="156"/>
      <c r="AA25" s="154"/>
      <c r="AB25" s="154"/>
      <c r="AC25" s="154"/>
    </row>
    <row r="26" spans="1:31" s="6" customFormat="1" ht="78" customHeight="1">
      <c r="A26" s="111">
        <v>32</v>
      </c>
      <c r="B26" s="111" t="s">
        <v>147</v>
      </c>
      <c r="C26" s="111" t="s">
        <v>44</v>
      </c>
      <c r="D26" s="111" t="s">
        <v>37</v>
      </c>
      <c r="E26" s="112" t="s">
        <v>167</v>
      </c>
      <c r="F26" s="112" t="s">
        <v>168</v>
      </c>
      <c r="G26" s="109" t="s">
        <v>169</v>
      </c>
      <c r="H26" s="109">
        <v>5107</v>
      </c>
      <c r="I26" s="109">
        <v>6314</v>
      </c>
      <c r="J26" s="110">
        <v>5107</v>
      </c>
      <c r="K26" s="110">
        <v>6314</v>
      </c>
      <c r="L26" s="110">
        <v>6200</v>
      </c>
      <c r="M26" s="110">
        <v>5345</v>
      </c>
      <c r="N26" s="110">
        <v>3300</v>
      </c>
      <c r="O26" s="110">
        <v>2900</v>
      </c>
      <c r="P26" s="110">
        <v>1450</v>
      </c>
      <c r="Q26" s="110">
        <v>1450</v>
      </c>
      <c r="R26" s="110">
        <v>1450</v>
      </c>
      <c r="S26" s="110">
        <v>1450</v>
      </c>
      <c r="T26" s="113">
        <v>2487.6999999999998</v>
      </c>
      <c r="U26" s="113">
        <v>3351.5</v>
      </c>
      <c r="V26" s="113">
        <v>3265.2</v>
      </c>
      <c r="W26" s="113">
        <v>3575.6</v>
      </c>
      <c r="X26" s="113">
        <v>3223.2</v>
      </c>
      <c r="Y26" s="113">
        <v>3132.8</v>
      </c>
      <c r="Z26" s="113">
        <v>3727</v>
      </c>
      <c r="AA26" s="113">
        <v>1221.5999999999999</v>
      </c>
      <c r="AB26" s="113">
        <v>1595.3</v>
      </c>
      <c r="AC26" s="113">
        <f>AB26*0.992</f>
        <v>1582.5</v>
      </c>
      <c r="AE26" s="59"/>
    </row>
    <row r="27" spans="1:31" s="6" customFormat="1" ht="73.150000000000006" customHeight="1">
      <c r="A27" s="111">
        <v>32</v>
      </c>
      <c r="B27" s="111" t="s">
        <v>147</v>
      </c>
      <c r="C27" s="111" t="s">
        <v>44</v>
      </c>
      <c r="D27" s="111" t="s">
        <v>44</v>
      </c>
      <c r="E27" s="112" t="s">
        <v>170</v>
      </c>
      <c r="F27" s="112" t="s">
        <v>171</v>
      </c>
      <c r="G27" s="109" t="s">
        <v>169</v>
      </c>
      <c r="H27" s="109">
        <v>1964</v>
      </c>
      <c r="I27" s="109">
        <v>1209</v>
      </c>
      <c r="J27" s="72">
        <v>1964</v>
      </c>
      <c r="K27" s="72">
        <v>1209</v>
      </c>
      <c r="L27" s="72">
        <v>1210</v>
      </c>
      <c r="M27" s="72">
        <v>1200</v>
      </c>
      <c r="N27" s="72">
        <v>1095</v>
      </c>
      <c r="O27" s="72">
        <v>895</v>
      </c>
      <c r="P27" s="72">
        <v>379</v>
      </c>
      <c r="Q27" s="72">
        <v>379</v>
      </c>
      <c r="R27" s="72">
        <v>379</v>
      </c>
      <c r="S27" s="72">
        <v>379</v>
      </c>
      <c r="T27" s="113">
        <v>938.1</v>
      </c>
      <c r="U27" s="113">
        <v>662.7</v>
      </c>
      <c r="V27" s="113">
        <v>668.4</v>
      </c>
      <c r="W27" s="113">
        <v>933.4</v>
      </c>
      <c r="X27" s="113">
        <v>1290</v>
      </c>
      <c r="Y27" s="113">
        <v>1107.0999999999999</v>
      </c>
      <c r="Z27" s="113">
        <v>1115.4000000000001</v>
      </c>
      <c r="AA27" s="113">
        <v>468.8</v>
      </c>
      <c r="AB27" s="113">
        <v>468.8</v>
      </c>
      <c r="AC27" s="113">
        <f t="shared" ref="AC27:AC32" si="0">AB27*0.992</f>
        <v>465</v>
      </c>
      <c r="AE27" s="59"/>
    </row>
    <row r="28" spans="1:31" s="6" customFormat="1" ht="64.150000000000006" customHeight="1">
      <c r="A28" s="111">
        <v>32</v>
      </c>
      <c r="B28" s="111" t="s">
        <v>147</v>
      </c>
      <c r="C28" s="111" t="s">
        <v>44</v>
      </c>
      <c r="D28" s="111" t="s">
        <v>47</v>
      </c>
      <c r="E28" s="112" t="s">
        <v>172</v>
      </c>
      <c r="F28" s="112" t="s">
        <v>173</v>
      </c>
      <c r="G28" s="109" t="s">
        <v>169</v>
      </c>
      <c r="H28" s="109">
        <v>1282</v>
      </c>
      <c r="I28" s="109">
        <v>831</v>
      </c>
      <c r="J28" s="72">
        <v>1282</v>
      </c>
      <c r="K28" s="72">
        <v>831</v>
      </c>
      <c r="L28" s="72">
        <v>944</v>
      </c>
      <c r="M28" s="72">
        <v>800</v>
      </c>
      <c r="N28" s="72">
        <v>802</v>
      </c>
      <c r="O28" s="72">
        <v>1020</v>
      </c>
      <c r="P28" s="72">
        <v>370</v>
      </c>
      <c r="Q28" s="72">
        <v>370</v>
      </c>
      <c r="R28" s="72">
        <v>370</v>
      </c>
      <c r="S28" s="72">
        <v>370</v>
      </c>
      <c r="T28" s="113">
        <v>601.20000000000005</v>
      </c>
      <c r="U28" s="113">
        <v>443.3</v>
      </c>
      <c r="V28" s="113">
        <v>523.9</v>
      </c>
      <c r="W28" s="113">
        <v>614.9</v>
      </c>
      <c r="X28" s="113">
        <v>1030.4000000000001</v>
      </c>
      <c r="Y28" s="113">
        <v>1376.1</v>
      </c>
      <c r="Z28" s="113">
        <v>1187.5</v>
      </c>
      <c r="AA28" s="113">
        <v>499.1</v>
      </c>
      <c r="AB28" s="113">
        <v>499.1</v>
      </c>
      <c r="AC28" s="113">
        <f t="shared" si="0"/>
        <v>495.1</v>
      </c>
      <c r="AE28" s="59"/>
    </row>
    <row r="29" spans="1:31" s="6" customFormat="1" ht="58.9" customHeight="1">
      <c r="A29" s="111">
        <v>32</v>
      </c>
      <c r="B29" s="111" t="s">
        <v>147</v>
      </c>
      <c r="C29" s="111" t="s">
        <v>44</v>
      </c>
      <c r="D29" s="111" t="s">
        <v>55</v>
      </c>
      <c r="E29" s="112" t="s">
        <v>174</v>
      </c>
      <c r="F29" s="112" t="s">
        <v>175</v>
      </c>
      <c r="G29" s="109" t="s">
        <v>162</v>
      </c>
      <c r="H29" s="112"/>
      <c r="I29" s="112"/>
      <c r="J29" s="72"/>
      <c r="K29" s="72"/>
      <c r="L29" s="72">
        <v>1255</v>
      </c>
      <c r="M29" s="72">
        <v>1775</v>
      </c>
      <c r="N29" s="72">
        <v>1779</v>
      </c>
      <c r="O29" s="72">
        <v>1629</v>
      </c>
      <c r="P29" s="72"/>
      <c r="Q29" s="72"/>
      <c r="R29" s="72"/>
      <c r="S29" s="72"/>
      <c r="T29" s="113"/>
      <c r="U29" s="113"/>
      <c r="V29" s="113">
        <v>548.29999999999995</v>
      </c>
      <c r="W29" s="113">
        <v>1315.6</v>
      </c>
      <c r="X29" s="113">
        <v>931.8</v>
      </c>
      <c r="Y29" s="113">
        <f>125.7+598.2</f>
        <v>723.9</v>
      </c>
      <c r="Z29" s="113"/>
      <c r="AA29" s="113"/>
      <c r="AB29" s="113"/>
      <c r="AC29" s="113"/>
      <c r="AE29" s="59"/>
    </row>
    <row r="30" spans="1:31" s="6" customFormat="1" ht="76.900000000000006" customHeight="1">
      <c r="A30" s="111">
        <v>32</v>
      </c>
      <c r="B30" s="111" t="s">
        <v>147</v>
      </c>
      <c r="C30" s="111" t="s">
        <v>44</v>
      </c>
      <c r="D30" s="111" t="s">
        <v>95</v>
      </c>
      <c r="E30" s="115" t="s">
        <v>176</v>
      </c>
      <c r="F30" s="104" t="s">
        <v>177</v>
      </c>
      <c r="G30" s="106" t="s">
        <v>178</v>
      </c>
      <c r="H30" s="95"/>
      <c r="I30" s="95"/>
      <c r="J30" s="95"/>
      <c r="K30" s="95"/>
      <c r="L30" s="104"/>
      <c r="M30" s="104"/>
      <c r="N30" s="72"/>
      <c r="O30" s="72"/>
      <c r="P30" s="72">
        <v>31</v>
      </c>
      <c r="Q30" s="72">
        <v>31</v>
      </c>
      <c r="R30" s="72">
        <v>31</v>
      </c>
      <c r="S30" s="72">
        <v>31</v>
      </c>
      <c r="T30" s="113"/>
      <c r="U30" s="113"/>
      <c r="V30" s="113"/>
      <c r="W30" s="113"/>
      <c r="X30" s="113"/>
      <c r="Y30" s="113"/>
      <c r="Z30" s="113">
        <v>192.7</v>
      </c>
      <c r="AA30" s="113">
        <v>81</v>
      </c>
      <c r="AB30" s="113">
        <v>81</v>
      </c>
      <c r="AC30" s="113">
        <f t="shared" si="0"/>
        <v>80.400000000000006</v>
      </c>
      <c r="AE30" s="59"/>
    </row>
    <row r="31" spans="1:31" s="6" customFormat="1" ht="75.599999999999994" customHeight="1">
      <c r="A31" s="111">
        <v>32</v>
      </c>
      <c r="B31" s="111" t="s">
        <v>147</v>
      </c>
      <c r="C31" s="111" t="s">
        <v>44</v>
      </c>
      <c r="D31" s="111" t="s">
        <v>147</v>
      </c>
      <c r="E31" s="115" t="s">
        <v>176</v>
      </c>
      <c r="F31" s="104" t="s">
        <v>177</v>
      </c>
      <c r="G31" s="106" t="s">
        <v>178</v>
      </c>
      <c r="H31" s="95"/>
      <c r="I31" s="95"/>
      <c r="J31" s="95"/>
      <c r="K31" s="95"/>
      <c r="L31" s="104"/>
      <c r="M31" s="104"/>
      <c r="N31" s="72"/>
      <c r="O31" s="72"/>
      <c r="P31" s="72">
        <v>31</v>
      </c>
      <c r="Q31" s="72">
        <v>31</v>
      </c>
      <c r="R31" s="72">
        <v>31</v>
      </c>
      <c r="S31" s="72">
        <v>31</v>
      </c>
      <c r="T31" s="113"/>
      <c r="U31" s="113"/>
      <c r="V31" s="113"/>
      <c r="W31" s="113"/>
      <c r="X31" s="113"/>
      <c r="Y31" s="113"/>
      <c r="Z31" s="113">
        <v>1167.0999999999999</v>
      </c>
      <c r="AA31" s="113">
        <v>490.5</v>
      </c>
      <c r="AB31" s="113">
        <v>490.5</v>
      </c>
      <c r="AC31" s="113">
        <f t="shared" si="0"/>
        <v>486.6</v>
      </c>
      <c r="AE31" s="59"/>
    </row>
    <row r="32" spans="1:31" s="6" customFormat="1" ht="44.45" customHeight="1">
      <c r="A32" s="111">
        <v>32</v>
      </c>
      <c r="B32" s="111" t="s">
        <v>147</v>
      </c>
      <c r="C32" s="111" t="s">
        <v>44</v>
      </c>
      <c r="D32" s="111" t="s">
        <v>179</v>
      </c>
      <c r="E32" s="115" t="s">
        <v>180</v>
      </c>
      <c r="F32" s="104" t="s">
        <v>177</v>
      </c>
      <c r="G32" s="106" t="s">
        <v>178</v>
      </c>
      <c r="H32" s="98"/>
      <c r="I32" s="98"/>
      <c r="J32" s="98"/>
      <c r="K32" s="98"/>
      <c r="L32" s="104"/>
      <c r="M32" s="104"/>
      <c r="N32" s="72"/>
      <c r="O32" s="72"/>
      <c r="P32" s="72">
        <v>35</v>
      </c>
      <c r="Q32" s="72">
        <v>35</v>
      </c>
      <c r="R32" s="72">
        <v>35</v>
      </c>
      <c r="S32" s="72">
        <v>35</v>
      </c>
      <c r="T32" s="113"/>
      <c r="U32" s="113"/>
      <c r="V32" s="113"/>
      <c r="W32" s="113"/>
      <c r="X32" s="113"/>
      <c r="Y32" s="113"/>
      <c r="Z32" s="113">
        <v>618.79999999999995</v>
      </c>
      <c r="AA32" s="113">
        <v>260.10000000000002</v>
      </c>
      <c r="AB32" s="113">
        <v>260.10000000000002</v>
      </c>
      <c r="AC32" s="113">
        <f t="shared" si="0"/>
        <v>258</v>
      </c>
      <c r="AE32" s="59"/>
    </row>
    <row r="33" spans="6:39" ht="15" customHeight="1">
      <c r="F33" s="103"/>
      <c r="T33" s="59"/>
      <c r="U33" s="59"/>
      <c r="AA33" s="59"/>
      <c r="AB33" s="59"/>
      <c r="AC33" s="124" t="s">
        <v>235</v>
      </c>
      <c r="AI33" s="6"/>
      <c r="AM33" s="6"/>
    </row>
    <row r="34" spans="6:39" ht="15.75">
      <c r="L34" s="58" t="s">
        <v>146</v>
      </c>
      <c r="AC34" s="73"/>
    </row>
    <row r="35" spans="6:39">
      <c r="AB35" s="59"/>
    </row>
  </sheetData>
  <autoFilter ref="A19:AC34">
    <filterColumn colId="0" showButton="0"/>
    <filterColumn colId="1" showButton="0"/>
    <filterColumn colId="2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</autoFilter>
  <mergeCells count="50">
    <mergeCell ref="Z22:Z23"/>
    <mergeCell ref="AB24:AB25"/>
    <mergeCell ref="AC24:AC25"/>
    <mergeCell ref="V24:V25"/>
    <mergeCell ref="W24:W25"/>
    <mergeCell ref="X24:X25"/>
    <mergeCell ref="Y24:Y25"/>
    <mergeCell ref="Z24:Z25"/>
    <mergeCell ref="AA24:AA25"/>
    <mergeCell ref="T22:T23"/>
    <mergeCell ref="AA22:AA23"/>
    <mergeCell ref="AB22:AB23"/>
    <mergeCell ref="AC22:AC23"/>
    <mergeCell ref="A24:A25"/>
    <mergeCell ref="B24:B25"/>
    <mergeCell ref="C24:C25"/>
    <mergeCell ref="D24:D25"/>
    <mergeCell ref="E24:E25"/>
    <mergeCell ref="T24:T25"/>
    <mergeCell ref="U24:U25"/>
    <mergeCell ref="U22:U23"/>
    <mergeCell ref="V22:V23"/>
    <mergeCell ref="W22:W23"/>
    <mergeCell ref="X22:X23"/>
    <mergeCell ref="Y22:Y23"/>
    <mergeCell ref="A22:A23"/>
    <mergeCell ref="B22:B23"/>
    <mergeCell ref="C22:C23"/>
    <mergeCell ref="D22:D23"/>
    <mergeCell ref="E22:E23"/>
    <mergeCell ref="F15:Z15"/>
    <mergeCell ref="F17:Z17"/>
    <mergeCell ref="A19:D19"/>
    <mergeCell ref="E19:E21"/>
    <mergeCell ref="F19:F21"/>
    <mergeCell ref="G19:G21"/>
    <mergeCell ref="H19:S19"/>
    <mergeCell ref="T19:AC19"/>
    <mergeCell ref="J20:M20"/>
    <mergeCell ref="N20:S20"/>
    <mergeCell ref="T20:W20"/>
    <mergeCell ref="X20:AC20"/>
    <mergeCell ref="Y8:AC8"/>
    <mergeCell ref="A12:AC12"/>
    <mergeCell ref="A11:AC11"/>
    <mergeCell ref="U1:Z1"/>
    <mergeCell ref="U2:Z2"/>
    <mergeCell ref="Y4:AC4"/>
    <mergeCell ref="Y5:AC5"/>
    <mergeCell ref="Y7:AC7"/>
  </mergeCells>
  <pageMargins left="0.35433070866141736" right="0.15748031496062992" top="0.47244094488188981" bottom="0.27559055118110237" header="0.31496062992125984" footer="0.31496062992125984"/>
  <pageSetup paperSize="9" scale="60" fitToHeight="5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V67"/>
  <sheetViews>
    <sheetView showZeros="0" topLeftCell="A2" zoomScale="89" zoomScaleNormal="89" zoomScaleSheetLayoutView="90" workbookViewId="0">
      <selection activeCell="A14" sqref="A14:V64"/>
    </sheetView>
  </sheetViews>
  <sheetFormatPr defaultColWidth="8.85546875" defaultRowHeight="15.75"/>
  <cols>
    <col min="1" max="1" width="4.28515625" style="89" customWidth="1"/>
    <col min="2" max="2" width="4.140625" style="89" customWidth="1"/>
    <col min="3" max="3" width="4.28515625" style="1" customWidth="1"/>
    <col min="4" max="4" width="3.7109375" style="1" customWidth="1"/>
    <col min="5" max="5" width="34.28515625" style="2" customWidth="1"/>
    <col min="6" max="6" width="17.5703125" style="3" customWidth="1"/>
    <col min="7" max="7" width="5.85546875" style="4" customWidth="1"/>
    <col min="8" max="8" width="3.5703125" style="4" customWidth="1"/>
    <col min="9" max="9" width="3.7109375" style="4" customWidth="1"/>
    <col min="10" max="10" width="11.28515625" style="4" customWidth="1"/>
    <col min="11" max="11" width="8.85546875" style="84" customWidth="1"/>
    <col min="12" max="12" width="10.7109375" style="6" customWidth="1"/>
    <col min="13" max="13" width="8.85546875" style="6" customWidth="1"/>
    <col min="14" max="14" width="9.5703125" style="6" customWidth="1"/>
    <col min="15" max="15" width="9.28515625" style="6" customWidth="1"/>
    <col min="16" max="16" width="10.42578125" style="6" customWidth="1"/>
    <col min="17" max="18" width="11.42578125" style="6" customWidth="1"/>
    <col min="19" max="20" width="10" style="6" customWidth="1"/>
    <col min="21" max="21" width="11.140625" style="6" customWidth="1"/>
    <col min="22" max="22" width="13.140625" style="7" bestFit="1" customWidth="1"/>
    <col min="23" max="16384" width="8.85546875" style="7"/>
  </cols>
  <sheetData>
    <row r="1" spans="1:21">
      <c r="I1" s="84"/>
      <c r="L1" s="5"/>
      <c r="M1" s="5"/>
      <c r="N1" s="5"/>
      <c r="Q1" s="84"/>
      <c r="R1" s="4"/>
      <c r="S1" s="116" t="s">
        <v>141</v>
      </c>
      <c r="T1" s="5"/>
      <c r="U1" s="5"/>
    </row>
    <row r="2" spans="1:21" ht="46.15" customHeight="1">
      <c r="I2" s="135"/>
      <c r="J2" s="135"/>
      <c r="K2" s="135"/>
      <c r="L2" s="135"/>
      <c r="M2" s="135"/>
      <c r="N2" s="135"/>
      <c r="Q2" s="135" t="s">
        <v>223</v>
      </c>
      <c r="R2" s="135"/>
      <c r="S2" s="135"/>
      <c r="T2" s="135"/>
      <c r="U2" s="135"/>
    </row>
    <row r="4" spans="1:21" ht="16.149999999999999" customHeight="1">
      <c r="A4" s="1"/>
      <c r="B4" s="1"/>
      <c r="F4" s="10"/>
      <c r="G4" s="50"/>
      <c r="H4" s="8"/>
      <c r="I4" s="84"/>
      <c r="L4" s="5"/>
      <c r="M4" s="5"/>
      <c r="N4" s="5"/>
      <c r="O4" s="5"/>
      <c r="P4" s="5"/>
      <c r="Q4" s="134" t="s">
        <v>0</v>
      </c>
      <c r="R4" s="134"/>
      <c r="S4" s="134"/>
      <c r="T4" s="134"/>
      <c r="U4" s="134"/>
    </row>
    <row r="5" spans="1:21" ht="61.9" customHeight="1">
      <c r="A5" s="1"/>
      <c r="B5" s="1"/>
      <c r="F5" s="10"/>
      <c r="G5" s="50"/>
      <c r="I5" s="9"/>
      <c r="J5" s="9"/>
      <c r="K5" s="9"/>
      <c r="L5" s="9"/>
      <c r="M5" s="9"/>
      <c r="N5" s="9"/>
      <c r="O5" s="10"/>
      <c r="P5" s="10"/>
      <c r="Q5" s="135" t="s">
        <v>1</v>
      </c>
      <c r="R5" s="135"/>
      <c r="S5" s="135"/>
      <c r="T5" s="135"/>
      <c r="U5" s="135"/>
    </row>
    <row r="6" spans="1:21">
      <c r="A6" s="1"/>
      <c r="B6" s="1"/>
      <c r="F6" s="10"/>
      <c r="G6" s="50"/>
      <c r="H6" s="50"/>
      <c r="I6" s="50"/>
      <c r="J6" s="50"/>
      <c r="K6" s="51"/>
    </row>
    <row r="7" spans="1:21">
      <c r="A7" s="182" t="s">
        <v>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</row>
    <row r="8" spans="1:21" ht="16.899999999999999" customHeight="1">
      <c r="A8" s="182" t="s">
        <v>3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</row>
    <row r="9" spans="1:21" ht="14.45" customHeight="1">
      <c r="A9" s="84"/>
      <c r="B9" s="84"/>
      <c r="C9" s="84"/>
      <c r="D9" s="84"/>
      <c r="E9" s="84"/>
      <c r="F9" s="84"/>
      <c r="G9" s="84"/>
      <c r="H9" s="84"/>
      <c r="I9" s="84"/>
      <c r="J9" s="84"/>
      <c r="L9" s="84"/>
      <c r="M9" s="84"/>
      <c r="N9" s="84"/>
      <c r="O9" s="84"/>
      <c r="P9" s="84"/>
      <c r="Q9" s="84"/>
      <c r="R9" s="116"/>
      <c r="S9" s="116"/>
      <c r="T9" s="116"/>
      <c r="U9" s="116"/>
    </row>
    <row r="10" spans="1:21" ht="22.15" customHeight="1">
      <c r="A10" s="183" t="s">
        <v>4</v>
      </c>
      <c r="B10" s="183"/>
      <c r="C10" s="183"/>
      <c r="D10" s="183"/>
      <c r="E10" s="183"/>
      <c r="F10" s="184" t="s">
        <v>5</v>
      </c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</row>
    <row r="11" spans="1:21" ht="9.6" customHeight="1">
      <c r="A11" s="185"/>
      <c r="B11" s="185"/>
      <c r="E11" s="1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</row>
    <row r="12" spans="1:21" ht="16.899999999999999" customHeight="1">
      <c r="A12" s="12" t="s">
        <v>6</v>
      </c>
      <c r="B12" s="184" t="s">
        <v>181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R12" s="13"/>
    </row>
    <row r="13" spans="1:21">
      <c r="A13" s="1"/>
      <c r="B13" s="1"/>
      <c r="E13" s="1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</row>
    <row r="14" spans="1:21" ht="43.15" customHeight="1">
      <c r="A14" s="178" t="s">
        <v>7</v>
      </c>
      <c r="B14" s="178"/>
      <c r="C14" s="178"/>
      <c r="D14" s="178"/>
      <c r="E14" s="178" t="s">
        <v>8</v>
      </c>
      <c r="F14" s="178" t="s">
        <v>9</v>
      </c>
      <c r="G14" s="177" t="s">
        <v>10</v>
      </c>
      <c r="H14" s="177"/>
      <c r="I14" s="177"/>
      <c r="J14" s="177"/>
      <c r="K14" s="177"/>
      <c r="L14" s="177" t="s">
        <v>11</v>
      </c>
      <c r="M14" s="177"/>
      <c r="N14" s="177"/>
      <c r="O14" s="177"/>
      <c r="P14" s="179"/>
      <c r="Q14" s="179"/>
      <c r="R14" s="179"/>
      <c r="S14" s="179"/>
      <c r="T14" s="179"/>
      <c r="U14" s="179"/>
    </row>
    <row r="15" spans="1:21" ht="15.6" customHeight="1">
      <c r="A15" s="178" t="s">
        <v>12</v>
      </c>
      <c r="B15" s="178" t="s">
        <v>13</v>
      </c>
      <c r="C15" s="180" t="s">
        <v>14</v>
      </c>
      <c r="D15" s="180" t="s">
        <v>15</v>
      </c>
      <c r="E15" s="178"/>
      <c r="F15" s="178"/>
      <c r="G15" s="178" t="s">
        <v>16</v>
      </c>
      <c r="H15" s="177" t="s">
        <v>17</v>
      </c>
      <c r="I15" s="177" t="s">
        <v>18</v>
      </c>
      <c r="J15" s="177" t="s">
        <v>19</v>
      </c>
      <c r="K15" s="177" t="s">
        <v>20</v>
      </c>
      <c r="L15" s="177" t="s">
        <v>21</v>
      </c>
      <c r="M15" s="177"/>
      <c r="N15" s="177"/>
      <c r="O15" s="177"/>
      <c r="P15" s="177" t="s">
        <v>22</v>
      </c>
      <c r="Q15" s="177"/>
      <c r="R15" s="177"/>
      <c r="S15" s="177"/>
      <c r="T15" s="177"/>
      <c r="U15" s="177"/>
    </row>
    <row r="16" spans="1:21">
      <c r="A16" s="178"/>
      <c r="B16" s="178"/>
      <c r="C16" s="180"/>
      <c r="D16" s="180"/>
      <c r="E16" s="178"/>
      <c r="F16" s="178"/>
      <c r="G16" s="178"/>
      <c r="H16" s="177"/>
      <c r="I16" s="177"/>
      <c r="J16" s="177"/>
      <c r="K16" s="177"/>
      <c r="L16" s="88" t="s">
        <v>23</v>
      </c>
      <c r="M16" s="105" t="s">
        <v>24</v>
      </c>
      <c r="N16" s="105" t="s">
        <v>25</v>
      </c>
      <c r="O16" s="88" t="s">
        <v>26</v>
      </c>
      <c r="P16" s="88" t="s">
        <v>27</v>
      </c>
      <c r="Q16" s="88" t="s">
        <v>28</v>
      </c>
      <c r="R16" s="117" t="s">
        <v>29</v>
      </c>
      <c r="S16" s="117" t="s">
        <v>30</v>
      </c>
      <c r="T16" s="117" t="s">
        <v>31</v>
      </c>
      <c r="U16" s="117" t="s">
        <v>32</v>
      </c>
    </row>
    <row r="17" spans="1:22" ht="20.45" customHeight="1">
      <c r="A17" s="172">
        <v>32</v>
      </c>
      <c r="B17" s="172"/>
      <c r="C17" s="173"/>
      <c r="D17" s="173"/>
      <c r="E17" s="174" t="s">
        <v>33</v>
      </c>
      <c r="F17" s="14" t="s">
        <v>34</v>
      </c>
      <c r="G17" s="86">
        <v>843</v>
      </c>
      <c r="H17" s="86"/>
      <c r="I17" s="86"/>
      <c r="J17" s="15"/>
      <c r="K17" s="86"/>
      <c r="L17" s="16">
        <f>L18</f>
        <v>772218.5</v>
      </c>
      <c r="M17" s="16">
        <f t="shared" ref="M17:U17" si="0">M18</f>
        <v>843866.1</v>
      </c>
      <c r="N17" s="16">
        <f t="shared" si="0"/>
        <v>727970.8</v>
      </c>
      <c r="O17" s="16">
        <f t="shared" si="0"/>
        <v>661780.80000000005</v>
      </c>
      <c r="P17" s="16">
        <f t="shared" si="0"/>
        <v>1009516.5</v>
      </c>
      <c r="Q17" s="16">
        <f t="shared" si="0"/>
        <v>2252040.5</v>
      </c>
      <c r="R17" s="16">
        <f t="shared" si="0"/>
        <v>1384693.1</v>
      </c>
      <c r="S17" s="16">
        <f t="shared" si="0"/>
        <v>992551.3</v>
      </c>
      <c r="T17" s="16">
        <f t="shared" si="0"/>
        <v>1003975.3</v>
      </c>
      <c r="U17" s="16">
        <f t="shared" si="0"/>
        <v>995943.5</v>
      </c>
      <c r="V17" s="56">
        <f>L17+M17+N17+O17+P17+Q17+R17+S17+T17+U17</f>
        <v>10644556.4</v>
      </c>
    </row>
    <row r="18" spans="1:22" ht="24" customHeight="1">
      <c r="A18" s="172"/>
      <c r="B18" s="172"/>
      <c r="C18" s="173"/>
      <c r="D18" s="173"/>
      <c r="E18" s="174"/>
      <c r="F18" s="14" t="s">
        <v>35</v>
      </c>
      <c r="G18" s="86">
        <v>843</v>
      </c>
      <c r="H18" s="86"/>
      <c r="I18" s="86"/>
      <c r="J18" s="15"/>
      <c r="K18" s="86"/>
      <c r="L18" s="16">
        <f t="shared" ref="L18:U18" si="1">L19+L22+L29+L36+L58+L26+L54</f>
        <v>772218.5</v>
      </c>
      <c r="M18" s="16">
        <f t="shared" si="1"/>
        <v>843866.1</v>
      </c>
      <c r="N18" s="16">
        <f t="shared" si="1"/>
        <v>727970.8</v>
      </c>
      <c r="O18" s="16">
        <f t="shared" si="1"/>
        <v>661780.80000000005</v>
      </c>
      <c r="P18" s="16">
        <f t="shared" si="1"/>
        <v>1009516.5</v>
      </c>
      <c r="Q18" s="16">
        <f>Q19+Q22+Q29+Q36+Q58+Q26+Q54</f>
        <v>2252040.5</v>
      </c>
      <c r="R18" s="16">
        <f>R19+R22+R29+R36+R58+R26+R54</f>
        <v>1384693.1</v>
      </c>
      <c r="S18" s="16">
        <f t="shared" si="1"/>
        <v>992551.3</v>
      </c>
      <c r="T18" s="16">
        <f t="shared" si="1"/>
        <v>1003975.3</v>
      </c>
      <c r="U18" s="16">
        <f t="shared" si="1"/>
        <v>995943.5</v>
      </c>
      <c r="V18" s="56">
        <f t="shared" ref="V18:V64" si="2">L18+M18+N18+O18+P18+Q18+R18+S18+T18+U18</f>
        <v>10644556.4</v>
      </c>
    </row>
    <row r="19" spans="1:22" ht="20.45" customHeight="1">
      <c r="A19" s="172">
        <v>32</v>
      </c>
      <c r="B19" s="172">
        <v>1</v>
      </c>
      <c r="C19" s="173"/>
      <c r="D19" s="173"/>
      <c r="E19" s="174" t="s">
        <v>36</v>
      </c>
      <c r="F19" s="14" t="s">
        <v>34</v>
      </c>
      <c r="G19" s="86">
        <v>843</v>
      </c>
      <c r="H19" s="17"/>
      <c r="I19" s="17"/>
      <c r="J19" s="18"/>
      <c r="K19" s="86"/>
      <c r="L19" s="19">
        <f>L20</f>
        <v>0</v>
      </c>
      <c r="M19" s="19">
        <f t="shared" ref="M19:U20" si="3">M20</f>
        <v>190.7</v>
      </c>
      <c r="N19" s="19">
        <f t="shared" si="3"/>
        <v>200.3</v>
      </c>
      <c r="O19" s="19">
        <f t="shared" si="3"/>
        <v>222.3</v>
      </c>
      <c r="P19" s="19">
        <f>P20</f>
        <v>150</v>
      </c>
      <c r="Q19" s="19">
        <f t="shared" si="3"/>
        <v>150</v>
      </c>
      <c r="R19" s="19">
        <f t="shared" si="3"/>
        <v>150</v>
      </c>
      <c r="S19" s="19">
        <f t="shared" si="3"/>
        <v>42</v>
      </c>
      <c r="T19" s="19">
        <f t="shared" si="3"/>
        <v>7.5</v>
      </c>
      <c r="U19" s="19">
        <f t="shared" si="3"/>
        <v>7.4</v>
      </c>
      <c r="V19" s="56">
        <f t="shared" si="2"/>
        <v>1120.2</v>
      </c>
    </row>
    <row r="20" spans="1:22" ht="29.25" customHeight="1">
      <c r="A20" s="172"/>
      <c r="B20" s="172"/>
      <c r="C20" s="173"/>
      <c r="D20" s="173"/>
      <c r="E20" s="174"/>
      <c r="F20" s="14" t="s">
        <v>35</v>
      </c>
      <c r="G20" s="86">
        <v>843</v>
      </c>
      <c r="H20" s="17"/>
      <c r="I20" s="17"/>
      <c r="J20" s="18"/>
      <c r="K20" s="86"/>
      <c r="L20" s="19">
        <f>L21</f>
        <v>0</v>
      </c>
      <c r="M20" s="19">
        <f t="shared" si="3"/>
        <v>190.7</v>
      </c>
      <c r="N20" s="19">
        <f t="shared" si="3"/>
        <v>200.3</v>
      </c>
      <c r="O20" s="19">
        <f t="shared" si="3"/>
        <v>222.3</v>
      </c>
      <c r="P20" s="19">
        <f>P21</f>
        <v>150</v>
      </c>
      <c r="Q20" s="19">
        <f t="shared" si="3"/>
        <v>150</v>
      </c>
      <c r="R20" s="19">
        <f t="shared" si="3"/>
        <v>150</v>
      </c>
      <c r="S20" s="19">
        <f t="shared" si="3"/>
        <v>42</v>
      </c>
      <c r="T20" s="19">
        <f t="shared" si="3"/>
        <v>7.5</v>
      </c>
      <c r="U20" s="19">
        <f t="shared" si="3"/>
        <v>7.4</v>
      </c>
      <c r="V20" s="56">
        <f t="shared" si="2"/>
        <v>1120.2</v>
      </c>
    </row>
    <row r="21" spans="1:22" ht="51">
      <c r="A21" s="85">
        <v>32</v>
      </c>
      <c r="B21" s="85">
        <v>1</v>
      </c>
      <c r="C21" s="86" t="s">
        <v>37</v>
      </c>
      <c r="D21" s="86"/>
      <c r="E21" s="87" t="s">
        <v>38</v>
      </c>
      <c r="F21" s="14" t="s">
        <v>35</v>
      </c>
      <c r="G21" s="86">
        <v>843</v>
      </c>
      <c r="H21" s="17" t="s">
        <v>37</v>
      </c>
      <c r="I21" s="17" t="s">
        <v>39</v>
      </c>
      <c r="J21" s="18" t="s">
        <v>40</v>
      </c>
      <c r="K21" s="15" t="s">
        <v>41</v>
      </c>
      <c r="L21" s="19">
        <v>0</v>
      </c>
      <c r="M21" s="19">
        <v>190.7</v>
      </c>
      <c r="N21" s="19">
        <v>200.3</v>
      </c>
      <c r="O21" s="19">
        <v>222.3</v>
      </c>
      <c r="P21" s="19">
        <v>150</v>
      </c>
      <c r="Q21" s="19">
        <v>150</v>
      </c>
      <c r="R21" s="19">
        <v>150</v>
      </c>
      <c r="S21" s="19">
        <v>42</v>
      </c>
      <c r="T21" s="19">
        <v>7.5</v>
      </c>
      <c r="U21" s="20">
        <f>T21*0.992</f>
        <v>7.4</v>
      </c>
      <c r="V21" s="56">
        <f t="shared" si="2"/>
        <v>1120.2</v>
      </c>
    </row>
    <row r="22" spans="1:22">
      <c r="A22" s="172">
        <v>32</v>
      </c>
      <c r="B22" s="172">
        <v>2</v>
      </c>
      <c r="C22" s="173"/>
      <c r="D22" s="173"/>
      <c r="E22" s="174" t="s">
        <v>42</v>
      </c>
      <c r="F22" s="14" t="s">
        <v>43</v>
      </c>
      <c r="G22" s="86">
        <v>843</v>
      </c>
      <c r="H22" s="17"/>
      <c r="I22" s="17"/>
      <c r="J22" s="18"/>
      <c r="K22" s="86"/>
      <c r="L22" s="19">
        <v>0</v>
      </c>
      <c r="M22" s="19">
        <f>M23</f>
        <v>383</v>
      </c>
      <c r="N22" s="19">
        <f t="shared" ref="N22:U22" si="4">N23</f>
        <v>609.70000000000005</v>
      </c>
      <c r="O22" s="19">
        <f t="shared" si="4"/>
        <v>373</v>
      </c>
      <c r="P22" s="19">
        <f t="shared" si="4"/>
        <v>620.5</v>
      </c>
      <c r="Q22" s="19">
        <f t="shared" si="4"/>
        <v>620</v>
      </c>
      <c r="R22" s="19">
        <f t="shared" si="4"/>
        <v>780</v>
      </c>
      <c r="S22" s="19">
        <f t="shared" si="4"/>
        <v>780</v>
      </c>
      <c r="T22" s="19">
        <f t="shared" si="4"/>
        <v>840</v>
      </c>
      <c r="U22" s="19">
        <f t="shared" si="4"/>
        <v>833.3</v>
      </c>
      <c r="V22" s="56">
        <f t="shared" si="2"/>
        <v>5839.5</v>
      </c>
    </row>
    <row r="23" spans="1:22" ht="40.5" customHeight="1">
      <c r="A23" s="172"/>
      <c r="B23" s="172"/>
      <c r="C23" s="173"/>
      <c r="D23" s="173"/>
      <c r="E23" s="174"/>
      <c r="F23" s="14" t="s">
        <v>35</v>
      </c>
      <c r="G23" s="86">
        <v>843</v>
      </c>
      <c r="H23" s="17"/>
      <c r="I23" s="17"/>
      <c r="J23" s="18"/>
      <c r="K23" s="86"/>
      <c r="L23" s="19">
        <v>0</v>
      </c>
      <c r="M23" s="19">
        <f>M24+M25</f>
        <v>383</v>
      </c>
      <c r="N23" s="19">
        <f t="shared" ref="N23:T23" si="5">N24+N25</f>
        <v>609.70000000000005</v>
      </c>
      <c r="O23" s="19">
        <f t="shared" si="5"/>
        <v>373</v>
      </c>
      <c r="P23" s="19">
        <f t="shared" si="5"/>
        <v>620.5</v>
      </c>
      <c r="Q23" s="19">
        <f t="shared" si="5"/>
        <v>620</v>
      </c>
      <c r="R23" s="19">
        <f t="shared" si="5"/>
        <v>780</v>
      </c>
      <c r="S23" s="19">
        <f t="shared" si="5"/>
        <v>780</v>
      </c>
      <c r="T23" s="19">
        <f t="shared" si="5"/>
        <v>840</v>
      </c>
      <c r="U23" s="19">
        <f t="shared" ref="U23" si="6">U24+U25</f>
        <v>833.3</v>
      </c>
      <c r="V23" s="56">
        <f t="shared" si="2"/>
        <v>5839.5</v>
      </c>
    </row>
    <row r="24" spans="1:22" ht="43.5" customHeight="1">
      <c r="A24" s="85">
        <v>32</v>
      </c>
      <c r="B24" s="85">
        <v>2</v>
      </c>
      <c r="C24" s="86" t="s">
        <v>44</v>
      </c>
      <c r="D24" s="86"/>
      <c r="E24" s="14" t="s">
        <v>45</v>
      </c>
      <c r="F24" s="14" t="s">
        <v>35</v>
      </c>
      <c r="G24" s="86" t="s">
        <v>46</v>
      </c>
      <c r="H24" s="17" t="s">
        <v>47</v>
      </c>
      <c r="I24" s="17" t="s">
        <v>48</v>
      </c>
      <c r="J24" s="18" t="s">
        <v>49</v>
      </c>
      <c r="K24" s="86" t="s">
        <v>50</v>
      </c>
      <c r="L24" s="19">
        <v>0</v>
      </c>
      <c r="M24" s="19">
        <v>38.799999999999997</v>
      </c>
      <c r="N24" s="19">
        <v>0.5</v>
      </c>
      <c r="O24" s="19">
        <v>1.7</v>
      </c>
      <c r="P24" s="19">
        <v>0.5</v>
      </c>
      <c r="Q24" s="19">
        <v>0</v>
      </c>
      <c r="R24" s="19">
        <v>0</v>
      </c>
      <c r="S24" s="19">
        <v>0</v>
      </c>
      <c r="T24" s="19">
        <f t="shared" ref="T24" si="7">S24*1.04</f>
        <v>0</v>
      </c>
      <c r="U24" s="20">
        <f t="shared" ref="U24:U64" si="8">T24*0.992</f>
        <v>0</v>
      </c>
      <c r="V24" s="56">
        <f t="shared" si="2"/>
        <v>41.5</v>
      </c>
    </row>
    <row r="25" spans="1:22" ht="66" customHeight="1">
      <c r="A25" s="85">
        <v>32</v>
      </c>
      <c r="B25" s="85">
        <v>2</v>
      </c>
      <c r="C25" s="86" t="s">
        <v>47</v>
      </c>
      <c r="D25" s="86"/>
      <c r="E25" s="87" t="s">
        <v>51</v>
      </c>
      <c r="F25" s="14" t="s">
        <v>35</v>
      </c>
      <c r="G25" s="86" t="s">
        <v>46</v>
      </c>
      <c r="H25" s="17" t="s">
        <v>47</v>
      </c>
      <c r="I25" s="17" t="s">
        <v>48</v>
      </c>
      <c r="J25" s="18" t="s">
        <v>52</v>
      </c>
      <c r="K25" s="86" t="s">
        <v>50</v>
      </c>
      <c r="L25" s="19">
        <v>0</v>
      </c>
      <c r="M25" s="19">
        <v>344.2</v>
      </c>
      <c r="N25" s="19">
        <v>609.20000000000005</v>
      </c>
      <c r="O25" s="19">
        <v>371.3</v>
      </c>
      <c r="P25" s="19">
        <v>620</v>
      </c>
      <c r="Q25" s="19">
        <v>620</v>
      </c>
      <c r="R25" s="19">
        <v>780</v>
      </c>
      <c r="S25" s="19">
        <v>780</v>
      </c>
      <c r="T25" s="19">
        <v>840</v>
      </c>
      <c r="U25" s="20">
        <f t="shared" si="8"/>
        <v>833.3</v>
      </c>
      <c r="V25" s="56">
        <f t="shared" si="2"/>
        <v>5798</v>
      </c>
    </row>
    <row r="26" spans="1:22">
      <c r="A26" s="172">
        <v>32</v>
      </c>
      <c r="B26" s="172">
        <v>4</v>
      </c>
      <c r="C26" s="173"/>
      <c r="D26" s="173"/>
      <c r="E26" s="174" t="s">
        <v>53</v>
      </c>
      <c r="F26" s="14" t="s">
        <v>43</v>
      </c>
      <c r="G26" s="86" t="s">
        <v>46</v>
      </c>
      <c r="H26" s="17"/>
      <c r="I26" s="17"/>
      <c r="J26" s="18"/>
      <c r="K26" s="86"/>
      <c r="L26" s="19">
        <f>L27</f>
        <v>272.2</v>
      </c>
      <c r="M26" s="19">
        <f t="shared" ref="M26:U27" si="9">M27</f>
        <v>719.5</v>
      </c>
      <c r="N26" s="19">
        <f t="shared" si="9"/>
        <v>243.9</v>
      </c>
      <c r="O26" s="19">
        <f t="shared" si="9"/>
        <v>394.2</v>
      </c>
      <c r="P26" s="19">
        <f t="shared" si="9"/>
        <v>186.5</v>
      </c>
      <c r="Q26" s="19">
        <f t="shared" si="9"/>
        <v>234.9</v>
      </c>
      <c r="R26" s="19">
        <f t="shared" si="9"/>
        <v>199.4</v>
      </c>
      <c r="S26" s="19">
        <f t="shared" si="9"/>
        <v>74.900000000000006</v>
      </c>
      <c r="T26" s="19">
        <f t="shared" si="9"/>
        <v>13.4</v>
      </c>
      <c r="U26" s="19">
        <f t="shared" si="9"/>
        <v>13.3</v>
      </c>
      <c r="V26" s="56">
        <f t="shared" si="2"/>
        <v>2352.1999999999998</v>
      </c>
    </row>
    <row r="27" spans="1:22" ht="25.9" customHeight="1">
      <c r="A27" s="172"/>
      <c r="B27" s="172"/>
      <c r="C27" s="173"/>
      <c r="D27" s="173"/>
      <c r="E27" s="174"/>
      <c r="F27" s="14" t="s">
        <v>35</v>
      </c>
      <c r="G27" s="86" t="s">
        <v>46</v>
      </c>
      <c r="H27" s="17"/>
      <c r="I27" s="17"/>
      <c r="J27" s="18"/>
      <c r="K27" s="86"/>
      <c r="L27" s="19">
        <f>L28</f>
        <v>272.2</v>
      </c>
      <c r="M27" s="19">
        <f t="shared" si="9"/>
        <v>719.5</v>
      </c>
      <c r="N27" s="19">
        <f t="shared" si="9"/>
        <v>243.9</v>
      </c>
      <c r="O27" s="19">
        <f t="shared" si="9"/>
        <v>394.2</v>
      </c>
      <c r="P27" s="19">
        <f t="shared" si="9"/>
        <v>186.5</v>
      </c>
      <c r="Q27" s="19">
        <f t="shared" si="9"/>
        <v>234.9</v>
      </c>
      <c r="R27" s="19">
        <f t="shared" si="9"/>
        <v>199.4</v>
      </c>
      <c r="S27" s="19">
        <f t="shared" si="9"/>
        <v>74.900000000000006</v>
      </c>
      <c r="T27" s="19">
        <f t="shared" si="9"/>
        <v>13.4</v>
      </c>
      <c r="U27" s="19">
        <f t="shared" si="9"/>
        <v>13.3</v>
      </c>
      <c r="V27" s="56">
        <f t="shared" si="2"/>
        <v>2352.1999999999998</v>
      </c>
    </row>
    <row r="28" spans="1:22" ht="72" customHeight="1">
      <c r="A28" s="85">
        <v>32</v>
      </c>
      <c r="B28" s="85">
        <v>4</v>
      </c>
      <c r="C28" s="86" t="s">
        <v>37</v>
      </c>
      <c r="D28" s="86"/>
      <c r="E28" s="87" t="s">
        <v>54</v>
      </c>
      <c r="F28" s="14" t="s">
        <v>35</v>
      </c>
      <c r="G28" s="86" t="s">
        <v>46</v>
      </c>
      <c r="H28" s="17" t="s">
        <v>55</v>
      </c>
      <c r="I28" s="17" t="s">
        <v>56</v>
      </c>
      <c r="J28" s="18" t="s">
        <v>57</v>
      </c>
      <c r="K28" s="15" t="s">
        <v>58</v>
      </c>
      <c r="L28" s="19">
        <v>272.2</v>
      </c>
      <c r="M28" s="19">
        <v>719.5</v>
      </c>
      <c r="N28" s="19">
        <v>243.9</v>
      </c>
      <c r="O28" s="19">
        <f>394.2</f>
        <v>394.2</v>
      </c>
      <c r="P28" s="19">
        <v>186.5</v>
      </c>
      <c r="Q28" s="19">
        <v>234.9</v>
      </c>
      <c r="R28" s="19">
        <v>199.4</v>
      </c>
      <c r="S28" s="19">
        <v>74.900000000000006</v>
      </c>
      <c r="T28" s="19">
        <v>13.4</v>
      </c>
      <c r="U28" s="20">
        <f t="shared" si="8"/>
        <v>13.3</v>
      </c>
      <c r="V28" s="56">
        <f t="shared" si="2"/>
        <v>2352.1999999999998</v>
      </c>
    </row>
    <row r="29" spans="1:22">
      <c r="A29" s="172">
        <v>32</v>
      </c>
      <c r="B29" s="172">
        <v>5</v>
      </c>
      <c r="C29" s="173"/>
      <c r="D29" s="173"/>
      <c r="E29" s="174" t="s">
        <v>59</v>
      </c>
      <c r="F29" s="14" t="s">
        <v>43</v>
      </c>
      <c r="G29" s="86" t="s">
        <v>46</v>
      </c>
      <c r="H29" s="17"/>
      <c r="I29" s="17"/>
      <c r="J29" s="18"/>
      <c r="K29" s="86"/>
      <c r="L29" s="19">
        <f>L30</f>
        <v>2357.9</v>
      </c>
      <c r="M29" s="19">
        <f t="shared" ref="M29:U30" si="10">M30</f>
        <v>945.9</v>
      </c>
      <c r="N29" s="19">
        <f t="shared" si="10"/>
        <v>323.8</v>
      </c>
      <c r="O29" s="19">
        <f t="shared" si="10"/>
        <v>163</v>
      </c>
      <c r="P29" s="19">
        <f t="shared" si="10"/>
        <v>215.8</v>
      </c>
      <c r="Q29" s="19">
        <f t="shared" si="10"/>
        <v>0</v>
      </c>
      <c r="R29" s="19">
        <f t="shared" si="10"/>
        <v>350</v>
      </c>
      <c r="S29" s="19">
        <f t="shared" si="10"/>
        <v>143.5</v>
      </c>
      <c r="T29" s="19">
        <f t="shared" si="10"/>
        <v>25.6</v>
      </c>
      <c r="U29" s="19">
        <f t="shared" si="10"/>
        <v>25.4</v>
      </c>
      <c r="V29" s="56">
        <f t="shared" si="2"/>
        <v>4550.8999999999996</v>
      </c>
    </row>
    <row r="30" spans="1:22" ht="21.6" customHeight="1">
      <c r="A30" s="172"/>
      <c r="B30" s="172"/>
      <c r="C30" s="173"/>
      <c r="D30" s="173"/>
      <c r="E30" s="174"/>
      <c r="F30" s="14" t="s">
        <v>35</v>
      </c>
      <c r="G30" s="86" t="s">
        <v>46</v>
      </c>
      <c r="H30" s="17"/>
      <c r="I30" s="17"/>
      <c r="J30" s="18"/>
      <c r="K30" s="86"/>
      <c r="L30" s="19">
        <f>L31</f>
        <v>2357.9</v>
      </c>
      <c r="M30" s="19">
        <f t="shared" si="10"/>
        <v>945.9</v>
      </c>
      <c r="N30" s="19">
        <f t="shared" si="10"/>
        <v>323.8</v>
      </c>
      <c r="O30" s="19">
        <f t="shared" si="10"/>
        <v>163</v>
      </c>
      <c r="P30" s="19">
        <f t="shared" si="10"/>
        <v>215.8</v>
      </c>
      <c r="Q30" s="19">
        <f t="shared" si="10"/>
        <v>0</v>
      </c>
      <c r="R30" s="19">
        <f t="shared" si="10"/>
        <v>350</v>
      </c>
      <c r="S30" s="19">
        <f t="shared" si="10"/>
        <v>143.5</v>
      </c>
      <c r="T30" s="19">
        <f t="shared" si="10"/>
        <v>25.6</v>
      </c>
      <c r="U30" s="19">
        <f t="shared" si="10"/>
        <v>25.4</v>
      </c>
      <c r="V30" s="56">
        <f t="shared" si="2"/>
        <v>4550.8999999999996</v>
      </c>
    </row>
    <row r="31" spans="1:22" ht="32.450000000000003" customHeight="1">
      <c r="A31" s="85">
        <v>32</v>
      </c>
      <c r="B31" s="85">
        <v>5</v>
      </c>
      <c r="C31" s="86" t="s">
        <v>37</v>
      </c>
      <c r="D31" s="86"/>
      <c r="E31" s="87" t="s">
        <v>60</v>
      </c>
      <c r="F31" s="14"/>
      <c r="G31" s="86" t="s">
        <v>46</v>
      </c>
      <c r="H31" s="17" t="s">
        <v>37</v>
      </c>
      <c r="I31" s="17" t="s">
        <v>39</v>
      </c>
      <c r="J31" s="18" t="s">
        <v>61</v>
      </c>
      <c r="K31" s="86" t="s">
        <v>41</v>
      </c>
      <c r="L31" s="19">
        <f>L32+L33+L34+L35</f>
        <v>2357.9</v>
      </c>
      <c r="M31" s="19">
        <f t="shared" ref="M31:U31" si="11">M32+M33+M34+M35</f>
        <v>945.9</v>
      </c>
      <c r="N31" s="19">
        <f t="shared" si="11"/>
        <v>323.8</v>
      </c>
      <c r="O31" s="19">
        <f t="shared" si="11"/>
        <v>163</v>
      </c>
      <c r="P31" s="19">
        <f>P32+P33+P34+P35</f>
        <v>215.8</v>
      </c>
      <c r="Q31" s="19">
        <f>Q32+Q33+Q34+Q35</f>
        <v>0</v>
      </c>
      <c r="R31" s="19">
        <f t="shared" si="11"/>
        <v>350</v>
      </c>
      <c r="S31" s="19">
        <f t="shared" si="11"/>
        <v>143.5</v>
      </c>
      <c r="T31" s="19">
        <f t="shared" si="11"/>
        <v>25.6</v>
      </c>
      <c r="U31" s="19">
        <f t="shared" si="11"/>
        <v>25.4</v>
      </c>
      <c r="V31" s="56">
        <f t="shared" si="2"/>
        <v>4550.8999999999996</v>
      </c>
    </row>
    <row r="32" spans="1:22" ht="55.5" customHeight="1">
      <c r="A32" s="85">
        <v>32</v>
      </c>
      <c r="B32" s="85">
        <v>5</v>
      </c>
      <c r="C32" s="86" t="s">
        <v>37</v>
      </c>
      <c r="D32" s="86" t="s">
        <v>37</v>
      </c>
      <c r="E32" s="87" t="s">
        <v>62</v>
      </c>
      <c r="F32" s="14" t="s">
        <v>35</v>
      </c>
      <c r="G32" s="86" t="s">
        <v>46</v>
      </c>
      <c r="H32" s="17" t="s">
        <v>37</v>
      </c>
      <c r="I32" s="17" t="s">
        <v>39</v>
      </c>
      <c r="J32" s="18" t="s">
        <v>63</v>
      </c>
      <c r="K32" s="86" t="s">
        <v>64</v>
      </c>
      <c r="L32" s="19"/>
      <c r="M32" s="19">
        <v>176.4</v>
      </c>
      <c r="N32" s="19">
        <v>29.5</v>
      </c>
      <c r="O32" s="19">
        <v>16.399999999999999</v>
      </c>
      <c r="P32" s="19"/>
      <c r="Q32" s="19"/>
      <c r="R32" s="19"/>
      <c r="S32" s="19"/>
      <c r="T32" s="19">
        <f>S32*1.04</f>
        <v>0</v>
      </c>
      <c r="U32" s="20">
        <f t="shared" si="8"/>
        <v>0</v>
      </c>
      <c r="V32" s="56">
        <f t="shared" si="2"/>
        <v>222.3</v>
      </c>
    </row>
    <row r="33" spans="1:22" ht="51">
      <c r="A33" s="85">
        <v>32</v>
      </c>
      <c r="B33" s="85">
        <v>5</v>
      </c>
      <c r="C33" s="86" t="s">
        <v>37</v>
      </c>
      <c r="D33" s="86" t="s">
        <v>44</v>
      </c>
      <c r="E33" s="87" t="s">
        <v>65</v>
      </c>
      <c r="F33" s="14" t="s">
        <v>35</v>
      </c>
      <c r="G33" s="86" t="s">
        <v>46</v>
      </c>
      <c r="H33" s="17" t="s">
        <v>37</v>
      </c>
      <c r="I33" s="17" t="s">
        <v>39</v>
      </c>
      <c r="J33" s="18" t="s">
        <v>66</v>
      </c>
      <c r="K33" s="86" t="s">
        <v>67</v>
      </c>
      <c r="L33" s="19">
        <v>64.5</v>
      </c>
      <c r="M33" s="19">
        <v>211.3</v>
      </c>
      <c r="N33" s="19">
        <v>294.3</v>
      </c>
      <c r="O33" s="19">
        <f>101.6+45</f>
        <v>146.6</v>
      </c>
      <c r="P33" s="19">
        <v>215.8</v>
      </c>
      <c r="Q33" s="19"/>
      <c r="R33" s="19">
        <v>350</v>
      </c>
      <c r="S33" s="19">
        <v>143.5</v>
      </c>
      <c r="T33" s="19">
        <v>25.6</v>
      </c>
      <c r="U33" s="20">
        <f t="shared" si="8"/>
        <v>25.4</v>
      </c>
      <c r="V33" s="56">
        <f t="shared" si="2"/>
        <v>1477</v>
      </c>
    </row>
    <row r="34" spans="1:22" ht="81.599999999999994" customHeight="1">
      <c r="A34" s="85">
        <v>32</v>
      </c>
      <c r="B34" s="85">
        <v>5</v>
      </c>
      <c r="C34" s="86" t="s">
        <v>37</v>
      </c>
      <c r="D34" s="86" t="s">
        <v>47</v>
      </c>
      <c r="E34" s="87" t="s">
        <v>68</v>
      </c>
      <c r="F34" s="14" t="s">
        <v>35</v>
      </c>
      <c r="G34" s="86" t="s">
        <v>46</v>
      </c>
      <c r="H34" s="17" t="s">
        <v>55</v>
      </c>
      <c r="I34" s="17" t="s">
        <v>37</v>
      </c>
      <c r="J34" s="18" t="s">
        <v>69</v>
      </c>
      <c r="K34" s="86" t="s">
        <v>70</v>
      </c>
      <c r="L34" s="19">
        <v>2292.9</v>
      </c>
      <c r="M34" s="19">
        <v>558</v>
      </c>
      <c r="N34" s="19"/>
      <c r="O34" s="19"/>
      <c r="P34" s="19"/>
      <c r="Q34" s="19"/>
      <c r="R34" s="19"/>
      <c r="S34" s="19"/>
      <c r="T34" s="19">
        <f t="shared" ref="T34:T35" si="12">S34*1.04</f>
        <v>0</v>
      </c>
      <c r="U34" s="20">
        <f t="shared" si="8"/>
        <v>0</v>
      </c>
      <c r="V34" s="56">
        <f t="shared" si="2"/>
        <v>2850.9</v>
      </c>
    </row>
    <row r="35" spans="1:22" ht="25.5">
      <c r="A35" s="85">
        <v>32</v>
      </c>
      <c r="B35" s="85">
        <v>5</v>
      </c>
      <c r="C35" s="86" t="s">
        <v>37</v>
      </c>
      <c r="D35" s="86" t="s">
        <v>55</v>
      </c>
      <c r="E35" s="87" t="s">
        <v>71</v>
      </c>
      <c r="F35" s="14" t="s">
        <v>35</v>
      </c>
      <c r="G35" s="86" t="s">
        <v>46</v>
      </c>
      <c r="H35" s="17" t="s">
        <v>55</v>
      </c>
      <c r="I35" s="17" t="s">
        <v>37</v>
      </c>
      <c r="J35" s="18" t="s">
        <v>72</v>
      </c>
      <c r="K35" s="86" t="s">
        <v>73</v>
      </c>
      <c r="L35" s="19">
        <v>0.5</v>
      </c>
      <c r="M35" s="19">
        <v>0.2</v>
      </c>
      <c r="N35" s="19"/>
      <c r="O35" s="19"/>
      <c r="P35" s="19"/>
      <c r="Q35" s="19"/>
      <c r="R35" s="19"/>
      <c r="S35" s="19"/>
      <c r="T35" s="19">
        <f t="shared" si="12"/>
        <v>0</v>
      </c>
      <c r="U35" s="20">
        <f t="shared" si="8"/>
        <v>0</v>
      </c>
      <c r="V35" s="56">
        <f t="shared" si="2"/>
        <v>0.7</v>
      </c>
    </row>
    <row r="36" spans="1:22" ht="29.45" customHeight="1">
      <c r="A36" s="172">
        <v>32</v>
      </c>
      <c r="B36" s="172">
        <v>6</v>
      </c>
      <c r="C36" s="173"/>
      <c r="D36" s="173"/>
      <c r="E36" s="174" t="s">
        <v>74</v>
      </c>
      <c r="F36" s="14" t="s">
        <v>43</v>
      </c>
      <c r="G36" s="86" t="s">
        <v>46</v>
      </c>
      <c r="H36" s="17"/>
      <c r="I36" s="17"/>
      <c r="J36" s="18"/>
      <c r="K36" s="86"/>
      <c r="L36" s="19">
        <f t="shared" ref="L36:U36" si="13">L37</f>
        <v>513307.3</v>
      </c>
      <c r="M36" s="19">
        <f t="shared" si="13"/>
        <v>551019.69999999995</v>
      </c>
      <c r="N36" s="19">
        <f t="shared" si="13"/>
        <v>461518.8</v>
      </c>
      <c r="O36" s="19">
        <f t="shared" si="13"/>
        <v>431539.5</v>
      </c>
      <c r="P36" s="19">
        <f t="shared" si="13"/>
        <v>821193.2</v>
      </c>
      <c r="Q36" s="19">
        <f t="shared" si="13"/>
        <v>2028690.6</v>
      </c>
      <c r="R36" s="19">
        <f t="shared" si="13"/>
        <v>1188108.6000000001</v>
      </c>
      <c r="S36" s="19">
        <f t="shared" si="13"/>
        <v>887418.8</v>
      </c>
      <c r="T36" s="19">
        <f t="shared" si="13"/>
        <v>885116.1</v>
      </c>
      <c r="U36" s="19">
        <f t="shared" si="13"/>
        <v>878035.2</v>
      </c>
      <c r="V36" s="56">
        <f t="shared" si="2"/>
        <v>8645947.8000000007</v>
      </c>
    </row>
    <row r="37" spans="1:22" ht="27" customHeight="1">
      <c r="A37" s="172"/>
      <c r="B37" s="172"/>
      <c r="C37" s="173"/>
      <c r="D37" s="173"/>
      <c r="E37" s="174"/>
      <c r="F37" s="14" t="s">
        <v>35</v>
      </c>
      <c r="G37" s="86" t="s">
        <v>46</v>
      </c>
      <c r="H37" s="17"/>
      <c r="I37" s="17"/>
      <c r="J37" s="18"/>
      <c r="K37" s="86"/>
      <c r="L37" s="19">
        <f t="shared" ref="L37:N37" si="14">L38+L39+L40+L44+L49</f>
        <v>513307.3</v>
      </c>
      <c r="M37" s="19">
        <f t="shared" si="14"/>
        <v>551019.69999999995</v>
      </c>
      <c r="N37" s="19">
        <f t="shared" si="14"/>
        <v>461518.8</v>
      </c>
      <c r="O37" s="19">
        <f>O38+O39+O40+O44+O49+O53</f>
        <v>431539.5</v>
      </c>
      <c r="P37" s="19">
        <f t="shared" ref="P37:Q37" si="15">P38+P39+P40+P44+P49+P51+P53+P50</f>
        <v>821193.2</v>
      </c>
      <c r="Q37" s="19">
        <f t="shared" si="15"/>
        <v>2028690.6</v>
      </c>
      <c r="R37" s="19">
        <f>R38+R39+R40+R44+R49+R52+R53+R50</f>
        <v>1188108.6000000001</v>
      </c>
      <c r="S37" s="19">
        <f>S38+S39+S40+S44+S49+S52+S53+S50</f>
        <v>887418.8</v>
      </c>
      <c r="T37" s="19">
        <f>T38+T39+T40+T44+T49+T52+T53+T50</f>
        <v>885116.1</v>
      </c>
      <c r="U37" s="19">
        <f>U38+U39+U40+U44+U49+U52+U53+U50</f>
        <v>878035.2</v>
      </c>
      <c r="V37" s="56">
        <f t="shared" si="2"/>
        <v>8645947.8000000007</v>
      </c>
    </row>
    <row r="38" spans="1:22" ht="37.15" customHeight="1">
      <c r="A38" s="85">
        <v>32</v>
      </c>
      <c r="B38" s="85">
        <v>6</v>
      </c>
      <c r="C38" s="86" t="s">
        <v>37</v>
      </c>
      <c r="D38" s="86"/>
      <c r="E38" s="87" t="s">
        <v>75</v>
      </c>
      <c r="F38" s="14" t="s">
        <v>35</v>
      </c>
      <c r="G38" s="86" t="s">
        <v>46</v>
      </c>
      <c r="H38" s="17" t="s">
        <v>55</v>
      </c>
      <c r="I38" s="17" t="s">
        <v>37</v>
      </c>
      <c r="J38" s="18" t="s">
        <v>76</v>
      </c>
      <c r="K38" s="15" t="s">
        <v>143</v>
      </c>
      <c r="L38" s="19">
        <v>37886.9</v>
      </c>
      <c r="M38" s="19">
        <v>46702.8</v>
      </c>
      <c r="N38" s="19">
        <v>43342.2</v>
      </c>
      <c r="O38" s="19">
        <v>43615</v>
      </c>
      <c r="P38" s="19">
        <v>21757.7</v>
      </c>
      <c r="Q38" s="19">
        <v>9849.6</v>
      </c>
      <c r="R38" s="19">
        <v>8808.2999999999993</v>
      </c>
      <c r="S38" s="19">
        <v>6795.6</v>
      </c>
      <c r="T38" s="19">
        <v>1213.5</v>
      </c>
      <c r="U38" s="20">
        <f t="shared" si="8"/>
        <v>1203.8</v>
      </c>
      <c r="V38" s="56">
        <f t="shared" si="2"/>
        <v>221175.4</v>
      </c>
    </row>
    <row r="39" spans="1:22" ht="112.9" customHeight="1">
      <c r="A39" s="85">
        <v>32</v>
      </c>
      <c r="B39" s="85">
        <v>6</v>
      </c>
      <c r="C39" s="86" t="s">
        <v>44</v>
      </c>
      <c r="D39" s="86"/>
      <c r="E39" s="87" t="s">
        <v>77</v>
      </c>
      <c r="F39" s="14" t="s">
        <v>35</v>
      </c>
      <c r="G39" s="86" t="s">
        <v>46</v>
      </c>
      <c r="H39" s="17" t="s">
        <v>55</v>
      </c>
      <c r="I39" s="17" t="s">
        <v>37</v>
      </c>
      <c r="J39" s="18" t="s">
        <v>78</v>
      </c>
      <c r="K39" s="15" t="s">
        <v>79</v>
      </c>
      <c r="L39" s="19">
        <v>4027</v>
      </c>
      <c r="M39" s="19">
        <v>6141.8</v>
      </c>
      <c r="N39" s="19">
        <v>5005.8</v>
      </c>
      <c r="O39" s="19">
        <v>6439.5</v>
      </c>
      <c r="P39" s="19">
        <v>6475.4</v>
      </c>
      <c r="Q39" s="19">
        <f>6339.9+0.1</f>
        <v>6340</v>
      </c>
      <c r="R39" s="19">
        <v>8008.5</v>
      </c>
      <c r="S39" s="19">
        <v>3021.1</v>
      </c>
      <c r="T39" s="19">
        <v>3394.8</v>
      </c>
      <c r="U39" s="20">
        <f>T39*0.992+0.1</f>
        <v>3367.7</v>
      </c>
      <c r="V39" s="56">
        <f t="shared" si="2"/>
        <v>52221.599999999999</v>
      </c>
    </row>
    <row r="40" spans="1:22" ht="34.15" customHeight="1">
      <c r="A40" s="85">
        <v>32</v>
      </c>
      <c r="B40" s="85">
        <v>6</v>
      </c>
      <c r="C40" s="86" t="s">
        <v>47</v>
      </c>
      <c r="D40" s="86"/>
      <c r="E40" s="87" t="s">
        <v>80</v>
      </c>
      <c r="F40" s="14" t="s">
        <v>35</v>
      </c>
      <c r="G40" s="86" t="s">
        <v>46</v>
      </c>
      <c r="H40" s="17"/>
      <c r="I40" s="17"/>
      <c r="J40" s="18" t="s">
        <v>81</v>
      </c>
      <c r="K40" s="86"/>
      <c r="L40" s="19">
        <f t="shared" ref="L40:U40" si="16">L41+L42+L43</f>
        <v>17881.8</v>
      </c>
      <c r="M40" s="19">
        <f t="shared" si="16"/>
        <v>0</v>
      </c>
      <c r="N40" s="19">
        <f t="shared" si="16"/>
        <v>270</v>
      </c>
      <c r="O40" s="19">
        <f t="shared" si="16"/>
        <v>446.3</v>
      </c>
      <c r="P40" s="19">
        <f t="shared" si="16"/>
        <v>0</v>
      </c>
      <c r="Q40" s="19">
        <f t="shared" si="16"/>
        <v>0</v>
      </c>
      <c r="R40" s="19">
        <f t="shared" si="16"/>
        <v>0</v>
      </c>
      <c r="S40" s="19">
        <f t="shared" si="16"/>
        <v>0</v>
      </c>
      <c r="T40" s="19">
        <f t="shared" si="16"/>
        <v>0</v>
      </c>
      <c r="U40" s="19">
        <f t="shared" si="16"/>
        <v>0</v>
      </c>
      <c r="V40" s="56">
        <f t="shared" si="2"/>
        <v>18598.099999999999</v>
      </c>
    </row>
    <row r="41" spans="1:22" ht="45" customHeight="1">
      <c r="A41" s="85">
        <v>32</v>
      </c>
      <c r="B41" s="85">
        <v>6</v>
      </c>
      <c r="C41" s="86" t="s">
        <v>47</v>
      </c>
      <c r="D41" s="86" t="s">
        <v>37</v>
      </c>
      <c r="E41" s="87" t="s">
        <v>82</v>
      </c>
      <c r="F41" s="14" t="s">
        <v>35</v>
      </c>
      <c r="G41" s="86" t="s">
        <v>46</v>
      </c>
      <c r="H41" s="17" t="s">
        <v>55</v>
      </c>
      <c r="I41" s="17" t="s">
        <v>37</v>
      </c>
      <c r="J41" s="18" t="s">
        <v>83</v>
      </c>
      <c r="K41" s="86" t="s">
        <v>84</v>
      </c>
      <c r="L41" s="19">
        <v>894.1</v>
      </c>
      <c r="M41" s="19">
        <v>0</v>
      </c>
      <c r="N41" s="19">
        <v>0</v>
      </c>
      <c r="O41" s="19">
        <v>0</v>
      </c>
      <c r="P41" s="19">
        <v>0</v>
      </c>
      <c r="Q41" s="19"/>
      <c r="R41" s="19"/>
      <c r="S41" s="19"/>
      <c r="T41" s="19">
        <f t="shared" ref="T41:T49" si="17">S41*1.04</f>
        <v>0</v>
      </c>
      <c r="U41" s="20">
        <f t="shared" si="8"/>
        <v>0</v>
      </c>
      <c r="V41" s="56">
        <f t="shared" si="2"/>
        <v>894.1</v>
      </c>
    </row>
    <row r="42" spans="1:22" ht="37.9" customHeight="1">
      <c r="A42" s="85">
        <v>32</v>
      </c>
      <c r="B42" s="85">
        <v>6</v>
      </c>
      <c r="C42" s="86" t="s">
        <v>47</v>
      </c>
      <c r="D42" s="86" t="s">
        <v>44</v>
      </c>
      <c r="E42" s="87" t="s">
        <v>85</v>
      </c>
      <c r="F42" s="14" t="s">
        <v>35</v>
      </c>
      <c r="G42" s="21" t="s">
        <v>46</v>
      </c>
      <c r="H42" s="22" t="s">
        <v>55</v>
      </c>
      <c r="I42" s="22" t="s">
        <v>37</v>
      </c>
      <c r="J42" s="23" t="s">
        <v>86</v>
      </c>
      <c r="K42" s="21" t="s">
        <v>84</v>
      </c>
      <c r="L42" s="19">
        <v>16987.7</v>
      </c>
      <c r="M42" s="19">
        <v>0</v>
      </c>
      <c r="N42" s="19">
        <v>0</v>
      </c>
      <c r="O42" s="19">
        <v>0</v>
      </c>
      <c r="P42" s="19">
        <v>0</v>
      </c>
      <c r="Q42" s="19"/>
      <c r="R42" s="19"/>
      <c r="S42" s="19"/>
      <c r="T42" s="19">
        <f t="shared" si="17"/>
        <v>0</v>
      </c>
      <c r="U42" s="20">
        <f t="shared" si="8"/>
        <v>0</v>
      </c>
      <c r="V42" s="56">
        <f t="shared" si="2"/>
        <v>16987.7</v>
      </c>
    </row>
    <row r="43" spans="1:22" ht="57.6" customHeight="1">
      <c r="A43" s="85">
        <v>32</v>
      </c>
      <c r="B43" s="85">
        <v>6</v>
      </c>
      <c r="C43" s="86" t="s">
        <v>47</v>
      </c>
      <c r="D43" s="86" t="s">
        <v>47</v>
      </c>
      <c r="E43" s="87" t="s">
        <v>87</v>
      </c>
      <c r="F43" s="14" t="s">
        <v>35</v>
      </c>
      <c r="G43" s="21" t="s">
        <v>46</v>
      </c>
      <c r="H43" s="24" t="s">
        <v>55</v>
      </c>
      <c r="I43" s="24" t="s">
        <v>37</v>
      </c>
      <c r="J43" s="25" t="s">
        <v>81</v>
      </c>
      <c r="K43" s="26" t="s">
        <v>84</v>
      </c>
      <c r="L43" s="19">
        <v>0</v>
      </c>
      <c r="M43" s="19">
        <v>0</v>
      </c>
      <c r="N43" s="19">
        <v>270</v>
      </c>
      <c r="O43" s="19">
        <v>446.3</v>
      </c>
      <c r="P43" s="19">
        <v>0</v>
      </c>
      <c r="Q43" s="19"/>
      <c r="R43" s="19"/>
      <c r="S43" s="19"/>
      <c r="T43" s="19">
        <f t="shared" si="17"/>
        <v>0</v>
      </c>
      <c r="U43" s="20">
        <f t="shared" si="8"/>
        <v>0</v>
      </c>
      <c r="V43" s="56">
        <f t="shared" si="2"/>
        <v>716.3</v>
      </c>
    </row>
    <row r="44" spans="1:22" ht="30" customHeight="1">
      <c r="A44" s="157">
        <v>32</v>
      </c>
      <c r="B44" s="157">
        <v>6</v>
      </c>
      <c r="C44" s="159" t="s">
        <v>55</v>
      </c>
      <c r="D44" s="159"/>
      <c r="E44" s="161" t="s">
        <v>88</v>
      </c>
      <c r="F44" s="165" t="s">
        <v>35</v>
      </c>
      <c r="G44" s="168" t="s">
        <v>46</v>
      </c>
      <c r="H44" s="24"/>
      <c r="I44" s="24"/>
      <c r="J44" s="25" t="s">
        <v>89</v>
      </c>
      <c r="K44" s="26"/>
      <c r="L44" s="19">
        <f t="shared" ref="L44:O44" si="18">L45+L46</f>
        <v>434325.7</v>
      </c>
      <c r="M44" s="19">
        <f t="shared" si="18"/>
        <v>484348.7</v>
      </c>
      <c r="N44" s="19">
        <f t="shared" si="18"/>
        <v>412900.8</v>
      </c>
      <c r="O44" s="19">
        <f t="shared" si="18"/>
        <v>381038.7</v>
      </c>
      <c r="P44" s="19">
        <f>P45+P46+P47</f>
        <v>655095</v>
      </c>
      <c r="Q44" s="19">
        <f>Q45+Q46+Q47+Q48</f>
        <v>1945206.5</v>
      </c>
      <c r="R44" s="19">
        <f>R45+R46+R47+R48</f>
        <v>1161291.8</v>
      </c>
      <c r="S44" s="19">
        <f t="shared" ref="S44:U44" si="19">S45+S46+S47</f>
        <v>867602.1</v>
      </c>
      <c r="T44" s="19">
        <f t="shared" si="19"/>
        <v>875007.8</v>
      </c>
      <c r="U44" s="19">
        <f t="shared" si="19"/>
        <v>868007.7</v>
      </c>
      <c r="V44" s="56">
        <f t="shared" si="2"/>
        <v>8084824.7999999998</v>
      </c>
    </row>
    <row r="45" spans="1:22" ht="30.6" customHeight="1">
      <c r="A45" s="176"/>
      <c r="B45" s="176"/>
      <c r="C45" s="164"/>
      <c r="D45" s="164"/>
      <c r="E45" s="162"/>
      <c r="F45" s="166"/>
      <c r="G45" s="169"/>
      <c r="H45" s="24" t="s">
        <v>90</v>
      </c>
      <c r="I45" s="24" t="s">
        <v>37</v>
      </c>
      <c r="J45" s="25" t="s">
        <v>89</v>
      </c>
      <c r="K45" s="26" t="s">
        <v>91</v>
      </c>
      <c r="L45" s="19">
        <v>0</v>
      </c>
      <c r="M45" s="19">
        <v>0</v>
      </c>
      <c r="N45" s="19">
        <v>26350.7</v>
      </c>
      <c r="O45" s="19">
        <v>21842.9</v>
      </c>
      <c r="P45" s="19">
        <v>23665.8</v>
      </c>
      <c r="Q45" s="19">
        <v>12198</v>
      </c>
      <c r="R45" s="19">
        <v>18000</v>
      </c>
      <c r="S45" s="19">
        <v>20000</v>
      </c>
      <c r="T45" s="19">
        <v>22000</v>
      </c>
      <c r="U45" s="20">
        <f t="shared" si="8"/>
        <v>21824</v>
      </c>
      <c r="V45" s="56">
        <f t="shared" si="2"/>
        <v>165881.4</v>
      </c>
    </row>
    <row r="46" spans="1:22" ht="40.9" customHeight="1">
      <c r="A46" s="176"/>
      <c r="B46" s="176"/>
      <c r="C46" s="164"/>
      <c r="D46" s="164"/>
      <c r="E46" s="162"/>
      <c r="F46" s="166"/>
      <c r="G46" s="169"/>
      <c r="H46" s="24" t="s">
        <v>90</v>
      </c>
      <c r="I46" s="24" t="s">
        <v>47</v>
      </c>
      <c r="J46" s="25" t="s">
        <v>92</v>
      </c>
      <c r="K46" s="27" t="s">
        <v>93</v>
      </c>
      <c r="L46" s="19">
        <v>434325.7</v>
      </c>
      <c r="M46" s="19">
        <v>484348.7</v>
      </c>
      <c r="N46" s="19">
        <v>386550.1</v>
      </c>
      <c r="O46" s="19">
        <v>359195.8</v>
      </c>
      <c r="P46" s="19">
        <v>626423.19999999995</v>
      </c>
      <c r="Q46" s="19">
        <v>1915623.3</v>
      </c>
      <c r="R46" s="19">
        <v>1126365.8</v>
      </c>
      <c r="S46" s="19">
        <v>834802.1</v>
      </c>
      <c r="T46" s="19">
        <v>840107.8</v>
      </c>
      <c r="U46" s="20">
        <f t="shared" si="8"/>
        <v>833386.9</v>
      </c>
      <c r="V46" s="56">
        <f t="shared" si="2"/>
        <v>7841129.4000000004</v>
      </c>
    </row>
    <row r="47" spans="1:22" ht="40.9" customHeight="1">
      <c r="A47" s="176"/>
      <c r="B47" s="176"/>
      <c r="C47" s="164"/>
      <c r="D47" s="164"/>
      <c r="E47" s="162"/>
      <c r="F47" s="166"/>
      <c r="G47" s="169"/>
      <c r="H47" s="28" t="s">
        <v>55</v>
      </c>
      <c r="I47" s="28" t="s">
        <v>37</v>
      </c>
      <c r="J47" s="29">
        <v>3260400000</v>
      </c>
      <c r="K47" s="30" t="s">
        <v>94</v>
      </c>
      <c r="L47" s="19"/>
      <c r="M47" s="19"/>
      <c r="N47" s="19"/>
      <c r="O47" s="19"/>
      <c r="P47" s="19">
        <f>5006.1-0.1</f>
        <v>5006</v>
      </c>
      <c r="Q47" s="19">
        <v>13966.4</v>
      </c>
      <c r="R47" s="19">
        <v>13020</v>
      </c>
      <c r="S47" s="19">
        <v>12800</v>
      </c>
      <c r="T47" s="19">
        <v>12900</v>
      </c>
      <c r="U47" s="20">
        <f t="shared" si="8"/>
        <v>12796.8</v>
      </c>
      <c r="V47" s="56">
        <f t="shared" si="2"/>
        <v>70489.2</v>
      </c>
    </row>
    <row r="48" spans="1:22" ht="40.9" customHeight="1">
      <c r="A48" s="158"/>
      <c r="B48" s="158"/>
      <c r="C48" s="160"/>
      <c r="D48" s="160"/>
      <c r="E48" s="163"/>
      <c r="F48" s="167"/>
      <c r="G48" s="170"/>
      <c r="H48" s="28" t="s">
        <v>90</v>
      </c>
      <c r="I48" s="28" t="s">
        <v>147</v>
      </c>
      <c r="J48" s="29">
        <v>3260400000</v>
      </c>
      <c r="K48" s="30" t="s">
        <v>148</v>
      </c>
      <c r="L48" s="19"/>
      <c r="M48" s="19"/>
      <c r="N48" s="19"/>
      <c r="O48" s="19"/>
      <c r="P48" s="19"/>
      <c r="Q48" s="19">
        <v>3418.8</v>
      </c>
      <c r="R48" s="19">
        <v>3906</v>
      </c>
      <c r="S48" s="19"/>
      <c r="T48" s="19"/>
      <c r="U48" s="20">
        <f t="shared" si="8"/>
        <v>0</v>
      </c>
      <c r="V48" s="56">
        <f t="shared" si="2"/>
        <v>7324.8</v>
      </c>
    </row>
    <row r="49" spans="1:22" ht="46.9" customHeight="1">
      <c r="A49" s="85">
        <v>32</v>
      </c>
      <c r="B49" s="85">
        <v>6</v>
      </c>
      <c r="C49" s="86" t="s">
        <v>95</v>
      </c>
      <c r="D49" s="86"/>
      <c r="E49" s="87" t="s">
        <v>96</v>
      </c>
      <c r="F49" s="14" t="s">
        <v>35</v>
      </c>
      <c r="G49" s="21" t="s">
        <v>46</v>
      </c>
      <c r="H49" s="31">
        <v>14</v>
      </c>
      <c r="I49" s="24" t="s">
        <v>47</v>
      </c>
      <c r="J49" s="25" t="s">
        <v>97</v>
      </c>
      <c r="K49" s="31">
        <v>570</v>
      </c>
      <c r="L49" s="19">
        <v>19185.900000000001</v>
      </c>
      <c r="M49" s="19">
        <v>13826.4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f t="shared" si="17"/>
        <v>0</v>
      </c>
      <c r="U49" s="20">
        <f t="shared" si="8"/>
        <v>0</v>
      </c>
      <c r="V49" s="56">
        <f t="shared" si="2"/>
        <v>33012.300000000003</v>
      </c>
    </row>
    <row r="50" spans="1:22" ht="60.6" customHeight="1">
      <c r="A50" s="85">
        <v>32</v>
      </c>
      <c r="B50" s="85">
        <v>6</v>
      </c>
      <c r="C50" s="86" t="s">
        <v>98</v>
      </c>
      <c r="D50" s="86"/>
      <c r="E50" s="87" t="s">
        <v>139</v>
      </c>
      <c r="F50" s="14" t="s">
        <v>35</v>
      </c>
      <c r="G50" s="21" t="s">
        <v>46</v>
      </c>
      <c r="H50" s="26" t="s">
        <v>55</v>
      </c>
      <c r="I50" s="26" t="s">
        <v>37</v>
      </c>
      <c r="J50" s="25" t="s">
        <v>99</v>
      </c>
      <c r="K50" s="30" t="s">
        <v>144</v>
      </c>
      <c r="L50" s="19">
        <v>0</v>
      </c>
      <c r="M50" s="19">
        <v>0</v>
      </c>
      <c r="N50" s="19">
        <v>0</v>
      </c>
      <c r="O50" s="19">
        <v>0</v>
      </c>
      <c r="P50" s="19">
        <v>95999.4</v>
      </c>
      <c r="Q50" s="19">
        <v>38879.5</v>
      </c>
      <c r="R50" s="19"/>
      <c r="S50" s="19"/>
      <c r="T50" s="19"/>
      <c r="U50" s="20">
        <f t="shared" si="8"/>
        <v>0</v>
      </c>
      <c r="V50" s="56">
        <f t="shared" si="2"/>
        <v>134878.9</v>
      </c>
    </row>
    <row r="51" spans="1:22" ht="54" customHeight="1">
      <c r="A51" s="157">
        <v>32</v>
      </c>
      <c r="B51" s="157">
        <v>6</v>
      </c>
      <c r="C51" s="159" t="s">
        <v>100</v>
      </c>
      <c r="D51" s="159"/>
      <c r="E51" s="87" t="s">
        <v>101</v>
      </c>
      <c r="F51" s="14" t="s">
        <v>35</v>
      </c>
      <c r="G51" s="21" t="s">
        <v>46</v>
      </c>
      <c r="H51" s="26" t="s">
        <v>55</v>
      </c>
      <c r="I51" s="26" t="s">
        <v>37</v>
      </c>
      <c r="J51" s="25" t="s">
        <v>102</v>
      </c>
      <c r="K51" s="48" t="s">
        <v>149</v>
      </c>
      <c r="L51" s="19">
        <v>0</v>
      </c>
      <c r="M51" s="19">
        <v>0</v>
      </c>
      <c r="N51" s="19">
        <v>0</v>
      </c>
      <c r="O51" s="19">
        <v>0</v>
      </c>
      <c r="P51" s="19">
        <v>1442.4</v>
      </c>
      <c r="Q51" s="19">
        <v>7640.4</v>
      </c>
      <c r="R51" s="98"/>
      <c r="S51" s="98"/>
      <c r="T51" s="98"/>
      <c r="U51" s="98"/>
      <c r="V51" s="56">
        <f t="shared" si="2"/>
        <v>9082.7999999999993</v>
      </c>
    </row>
    <row r="52" spans="1:22" s="97" customFormat="1" ht="47.25" customHeight="1">
      <c r="A52" s="158"/>
      <c r="B52" s="158"/>
      <c r="C52" s="160"/>
      <c r="D52" s="160"/>
      <c r="E52" s="99" t="s">
        <v>225</v>
      </c>
      <c r="F52" s="14" t="s">
        <v>35</v>
      </c>
      <c r="G52" s="21" t="s">
        <v>46</v>
      </c>
      <c r="H52" s="26" t="s">
        <v>55</v>
      </c>
      <c r="I52" s="26" t="s">
        <v>37</v>
      </c>
      <c r="J52" s="25" t="s">
        <v>102</v>
      </c>
      <c r="K52" s="48" t="s">
        <v>149</v>
      </c>
      <c r="L52" s="19"/>
      <c r="M52" s="19"/>
      <c r="N52" s="19"/>
      <c r="O52" s="19"/>
      <c r="P52" s="19"/>
      <c r="Q52" s="19"/>
      <c r="R52" s="19">
        <v>10000</v>
      </c>
      <c r="S52" s="19">
        <v>10000</v>
      </c>
      <c r="T52" s="19">
        <v>5500</v>
      </c>
      <c r="U52" s="20">
        <f>T52*0.992</f>
        <v>5456</v>
      </c>
      <c r="V52" s="56">
        <f t="shared" si="2"/>
        <v>30956</v>
      </c>
    </row>
    <row r="53" spans="1:22" ht="39" customHeight="1">
      <c r="A53" s="85">
        <v>32</v>
      </c>
      <c r="B53" s="85">
        <v>6</v>
      </c>
      <c r="C53" s="86" t="s">
        <v>103</v>
      </c>
      <c r="D53" s="86"/>
      <c r="E53" s="87" t="s">
        <v>104</v>
      </c>
      <c r="F53" s="14" t="s">
        <v>35</v>
      </c>
      <c r="G53" s="21" t="s">
        <v>46</v>
      </c>
      <c r="H53" s="26" t="s">
        <v>55</v>
      </c>
      <c r="I53" s="26" t="s">
        <v>37</v>
      </c>
      <c r="J53" s="25" t="s">
        <v>105</v>
      </c>
      <c r="K53" s="48" t="s">
        <v>145</v>
      </c>
      <c r="L53" s="19">
        <v>0</v>
      </c>
      <c r="M53" s="19">
        <v>0</v>
      </c>
      <c r="N53" s="19">
        <v>0</v>
      </c>
      <c r="O53" s="19">
        <v>0</v>
      </c>
      <c r="P53" s="19">
        <v>40423.300000000003</v>
      </c>
      <c r="Q53" s="19">
        <v>20774.599999999999</v>
      </c>
      <c r="R53" s="19"/>
      <c r="S53" s="19"/>
      <c r="T53" s="19"/>
      <c r="U53" s="20">
        <f t="shared" si="8"/>
        <v>0</v>
      </c>
      <c r="V53" s="56">
        <f t="shared" si="2"/>
        <v>61197.9</v>
      </c>
    </row>
    <row r="54" spans="1:22" ht="27.6" customHeight="1">
      <c r="A54" s="172">
        <v>32</v>
      </c>
      <c r="B54" s="172">
        <v>7</v>
      </c>
      <c r="C54" s="173"/>
      <c r="D54" s="173"/>
      <c r="E54" s="174" t="s">
        <v>138</v>
      </c>
      <c r="F54" s="14" t="s">
        <v>43</v>
      </c>
      <c r="G54" s="21" t="s">
        <v>46</v>
      </c>
      <c r="H54" s="31"/>
      <c r="I54" s="24"/>
      <c r="J54" s="25"/>
      <c r="K54" s="31"/>
      <c r="L54" s="19">
        <f>L55</f>
        <v>297.60000000000002</v>
      </c>
      <c r="M54" s="19">
        <f>M55</f>
        <v>11605.8</v>
      </c>
      <c r="N54" s="19">
        <v>0</v>
      </c>
      <c r="O54" s="19">
        <v>0</v>
      </c>
      <c r="P54" s="19">
        <v>0</v>
      </c>
      <c r="Q54" s="19">
        <f>Q55</f>
        <v>27394.6</v>
      </c>
      <c r="R54" s="19">
        <f t="shared" ref="R54:U54" si="20">R55</f>
        <v>0</v>
      </c>
      <c r="S54" s="19">
        <f t="shared" si="20"/>
        <v>0</v>
      </c>
      <c r="T54" s="19">
        <f t="shared" si="20"/>
        <v>0</v>
      </c>
      <c r="U54" s="19">
        <f t="shared" si="20"/>
        <v>0</v>
      </c>
      <c r="V54" s="56">
        <f t="shared" si="2"/>
        <v>39298</v>
      </c>
    </row>
    <row r="55" spans="1:22" ht="27.6" customHeight="1">
      <c r="A55" s="172"/>
      <c r="B55" s="172"/>
      <c r="C55" s="173"/>
      <c r="D55" s="173"/>
      <c r="E55" s="174"/>
      <c r="F55" s="14" t="s">
        <v>35</v>
      </c>
      <c r="G55" s="21" t="s">
        <v>46</v>
      </c>
      <c r="H55" s="31"/>
      <c r="I55" s="24"/>
      <c r="J55" s="25"/>
      <c r="K55" s="31"/>
      <c r="L55" s="19">
        <v>297.60000000000002</v>
      </c>
      <c r="M55" s="19">
        <f>M56+M57</f>
        <v>11605.8</v>
      </c>
      <c r="N55" s="19">
        <v>0</v>
      </c>
      <c r="O55" s="19">
        <v>0</v>
      </c>
      <c r="P55" s="19">
        <v>0</v>
      </c>
      <c r="Q55" s="19">
        <f>Q56+Q57</f>
        <v>27394.6</v>
      </c>
      <c r="R55" s="19">
        <f t="shared" ref="R55:T55" si="21">R56+R57</f>
        <v>0</v>
      </c>
      <c r="S55" s="19">
        <f t="shared" si="21"/>
        <v>0</v>
      </c>
      <c r="T55" s="19">
        <f t="shared" si="21"/>
        <v>0</v>
      </c>
      <c r="U55" s="19">
        <f t="shared" ref="U55" si="22">U56+U57</f>
        <v>0</v>
      </c>
      <c r="V55" s="56">
        <f t="shared" si="2"/>
        <v>39298</v>
      </c>
    </row>
    <row r="56" spans="1:22" ht="63.6" customHeight="1">
      <c r="A56" s="85">
        <v>32</v>
      </c>
      <c r="B56" s="85">
        <v>7</v>
      </c>
      <c r="C56" s="86" t="s">
        <v>37</v>
      </c>
      <c r="D56" s="86"/>
      <c r="E56" s="87" t="s">
        <v>140</v>
      </c>
      <c r="F56" s="14" t="s">
        <v>35</v>
      </c>
      <c r="G56" s="21" t="s">
        <v>46</v>
      </c>
      <c r="H56" s="24" t="s">
        <v>55</v>
      </c>
      <c r="I56" s="24" t="s">
        <v>37</v>
      </c>
      <c r="J56" s="29" t="s">
        <v>106</v>
      </c>
      <c r="K56" s="31">
        <v>810</v>
      </c>
      <c r="L56" s="19">
        <v>297.60000000000002</v>
      </c>
      <c r="M56" s="19">
        <v>6256.4</v>
      </c>
      <c r="N56" s="19">
        <v>0</v>
      </c>
      <c r="O56" s="19">
        <v>0</v>
      </c>
      <c r="P56" s="19">
        <v>0</v>
      </c>
      <c r="Q56" s="19">
        <v>27394.6</v>
      </c>
      <c r="R56" s="19">
        <v>0</v>
      </c>
      <c r="S56" s="19">
        <v>0</v>
      </c>
      <c r="T56" s="19">
        <f t="shared" ref="T56:T57" si="23">S56*1.04</f>
        <v>0</v>
      </c>
      <c r="U56" s="20">
        <f t="shared" si="8"/>
        <v>0</v>
      </c>
      <c r="V56" s="56">
        <f t="shared" si="2"/>
        <v>33948.6</v>
      </c>
    </row>
    <row r="57" spans="1:22" ht="63.75">
      <c r="A57" s="85">
        <v>32</v>
      </c>
      <c r="B57" s="85">
        <v>7</v>
      </c>
      <c r="C57" s="86" t="s">
        <v>44</v>
      </c>
      <c r="D57" s="86"/>
      <c r="E57" s="87" t="s">
        <v>107</v>
      </c>
      <c r="F57" s="14" t="s">
        <v>35</v>
      </c>
      <c r="G57" s="86" t="s">
        <v>46</v>
      </c>
      <c r="H57" s="17" t="s">
        <v>55</v>
      </c>
      <c r="I57" s="17" t="s">
        <v>37</v>
      </c>
      <c r="J57" s="18" t="s">
        <v>108</v>
      </c>
      <c r="K57" s="86" t="s">
        <v>84</v>
      </c>
      <c r="L57" s="19">
        <v>0</v>
      </c>
      <c r="M57" s="19">
        <v>5349.4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f t="shared" si="23"/>
        <v>0</v>
      </c>
      <c r="U57" s="20">
        <f t="shared" si="8"/>
        <v>0</v>
      </c>
      <c r="V57" s="56">
        <f t="shared" si="2"/>
        <v>5349.4</v>
      </c>
    </row>
    <row r="58" spans="1:22" ht="28.9" customHeight="1">
      <c r="A58" s="172">
        <v>32</v>
      </c>
      <c r="B58" s="172">
        <v>9</v>
      </c>
      <c r="C58" s="173"/>
      <c r="D58" s="173"/>
      <c r="E58" s="174" t="s">
        <v>109</v>
      </c>
      <c r="F58" s="14" t="s">
        <v>43</v>
      </c>
      <c r="G58" s="86" t="s">
        <v>46</v>
      </c>
      <c r="H58" s="17"/>
      <c r="I58" s="17"/>
      <c r="J58" s="18"/>
      <c r="K58" s="86"/>
      <c r="L58" s="19">
        <f>L59</f>
        <v>255983.5</v>
      </c>
      <c r="M58" s="19">
        <f t="shared" ref="M58:O58" si="24">M59</f>
        <v>279001.5</v>
      </c>
      <c r="N58" s="19">
        <f t="shared" si="24"/>
        <v>265074.3</v>
      </c>
      <c r="O58" s="19">
        <f t="shared" si="24"/>
        <v>229088.8</v>
      </c>
      <c r="P58" s="19">
        <f>P59</f>
        <v>187150.5</v>
      </c>
      <c r="Q58" s="19">
        <f>Q59</f>
        <v>194950.39999999999</v>
      </c>
      <c r="R58" s="19">
        <f t="shared" ref="R58:T58" si="25">R59</f>
        <v>195105.1</v>
      </c>
      <c r="S58" s="19">
        <f t="shared" si="25"/>
        <v>104092.1</v>
      </c>
      <c r="T58" s="19">
        <f t="shared" si="25"/>
        <v>117972.7</v>
      </c>
      <c r="U58" s="20">
        <f t="shared" si="8"/>
        <v>117028.9</v>
      </c>
      <c r="V58" s="56">
        <f t="shared" si="2"/>
        <v>1945447.8</v>
      </c>
    </row>
    <row r="59" spans="1:22" ht="22.9" customHeight="1">
      <c r="A59" s="172"/>
      <c r="B59" s="172"/>
      <c r="C59" s="173"/>
      <c r="D59" s="173"/>
      <c r="E59" s="174"/>
      <c r="F59" s="14" t="s">
        <v>35</v>
      </c>
      <c r="G59" s="86" t="s">
        <v>46</v>
      </c>
      <c r="H59" s="17"/>
      <c r="I59" s="17"/>
      <c r="J59" s="18"/>
      <c r="K59" s="86"/>
      <c r="L59" s="19">
        <f>L60+L61+L64</f>
        <v>255983.5</v>
      </c>
      <c r="M59" s="19">
        <f t="shared" ref="M59:O59" si="26">M60+M61+M64</f>
        <v>279001.5</v>
      </c>
      <c r="N59" s="19">
        <f t="shared" si="26"/>
        <v>265074.3</v>
      </c>
      <c r="O59" s="19">
        <f t="shared" si="26"/>
        <v>229088.8</v>
      </c>
      <c r="P59" s="19">
        <f>P60+P61+P64</f>
        <v>187150.5</v>
      </c>
      <c r="Q59" s="19">
        <f t="shared" ref="Q59:U59" si="27">Q60+Q61+Q64</f>
        <v>194950.39999999999</v>
      </c>
      <c r="R59" s="19">
        <f t="shared" si="27"/>
        <v>195105.1</v>
      </c>
      <c r="S59" s="19">
        <f t="shared" si="27"/>
        <v>104092.1</v>
      </c>
      <c r="T59" s="19">
        <f t="shared" si="27"/>
        <v>117972.7</v>
      </c>
      <c r="U59" s="19">
        <f t="shared" si="27"/>
        <v>117028.9</v>
      </c>
      <c r="V59" s="56">
        <f t="shared" si="2"/>
        <v>1945447.8</v>
      </c>
    </row>
    <row r="60" spans="1:22" ht="40.9" customHeight="1">
      <c r="A60" s="85">
        <v>32</v>
      </c>
      <c r="B60" s="85">
        <v>9</v>
      </c>
      <c r="C60" s="86" t="s">
        <v>37</v>
      </c>
      <c r="D60" s="86"/>
      <c r="E60" s="87" t="s">
        <v>110</v>
      </c>
      <c r="F60" s="14" t="s">
        <v>35</v>
      </c>
      <c r="G60" s="86" t="s">
        <v>46</v>
      </c>
      <c r="H60" s="17" t="s">
        <v>55</v>
      </c>
      <c r="I60" s="17" t="s">
        <v>37</v>
      </c>
      <c r="J60" s="18" t="s">
        <v>111</v>
      </c>
      <c r="K60" s="15" t="s">
        <v>112</v>
      </c>
      <c r="L60" s="19">
        <v>56865.2</v>
      </c>
      <c r="M60" s="19">
        <v>58521.2</v>
      </c>
      <c r="N60" s="19">
        <v>48233.599999999999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f t="shared" ref="T60:T63" si="28">S60*1.04</f>
        <v>0</v>
      </c>
      <c r="U60" s="20">
        <f t="shared" si="8"/>
        <v>0</v>
      </c>
      <c r="V60" s="56">
        <f t="shared" si="2"/>
        <v>163620</v>
      </c>
    </row>
    <row r="61" spans="1:22" ht="22.9" customHeight="1">
      <c r="A61" s="85">
        <v>32</v>
      </c>
      <c r="B61" s="85">
        <v>9</v>
      </c>
      <c r="C61" s="86" t="s">
        <v>44</v>
      </c>
      <c r="D61" s="86"/>
      <c r="E61" s="87" t="s">
        <v>71</v>
      </c>
      <c r="F61" s="14" t="s">
        <v>35</v>
      </c>
      <c r="G61" s="86" t="s">
        <v>46</v>
      </c>
      <c r="H61" s="17" t="s">
        <v>55</v>
      </c>
      <c r="I61" s="17" t="s">
        <v>37</v>
      </c>
      <c r="J61" s="18" t="s">
        <v>113</v>
      </c>
      <c r="K61" s="15"/>
      <c r="L61" s="16">
        <f>L62+L63</f>
        <v>2526.6</v>
      </c>
      <c r="M61" s="16">
        <f t="shared" ref="M61:P61" si="29">M62+M63</f>
        <v>3585.2</v>
      </c>
      <c r="N61" s="16">
        <f t="shared" si="29"/>
        <v>1850.7</v>
      </c>
      <c r="O61" s="16">
        <f t="shared" si="29"/>
        <v>1777.7</v>
      </c>
      <c r="P61" s="16">
        <f t="shared" si="29"/>
        <v>0</v>
      </c>
      <c r="Q61" s="16">
        <f>Q62+Q63</f>
        <v>0</v>
      </c>
      <c r="R61" s="16">
        <f t="shared" ref="R61:T61" si="30">R62+R63</f>
        <v>0</v>
      </c>
      <c r="S61" s="16">
        <f t="shared" si="30"/>
        <v>0</v>
      </c>
      <c r="T61" s="16">
        <f t="shared" si="30"/>
        <v>0</v>
      </c>
      <c r="U61" s="20">
        <f t="shared" si="8"/>
        <v>0</v>
      </c>
      <c r="V61" s="56">
        <f t="shared" si="2"/>
        <v>9740.2000000000007</v>
      </c>
    </row>
    <row r="62" spans="1:22" ht="25.5">
      <c r="A62" s="85">
        <v>32</v>
      </c>
      <c r="B62" s="85">
        <v>9</v>
      </c>
      <c r="C62" s="86" t="s">
        <v>44</v>
      </c>
      <c r="D62" s="86" t="s">
        <v>37</v>
      </c>
      <c r="E62" s="87" t="s">
        <v>114</v>
      </c>
      <c r="F62" s="14" t="s">
        <v>35</v>
      </c>
      <c r="G62" s="86" t="s">
        <v>46</v>
      </c>
      <c r="H62" s="17" t="s">
        <v>55</v>
      </c>
      <c r="I62" s="17" t="s">
        <v>37</v>
      </c>
      <c r="J62" s="18" t="s">
        <v>115</v>
      </c>
      <c r="K62" s="86" t="s">
        <v>116</v>
      </c>
      <c r="L62" s="19">
        <v>1916.6</v>
      </c>
      <c r="M62" s="19">
        <v>3171.7</v>
      </c>
      <c r="N62" s="19">
        <v>1551.5</v>
      </c>
      <c r="O62" s="19">
        <v>1335.5</v>
      </c>
      <c r="P62" s="19">
        <v>0</v>
      </c>
      <c r="Q62" s="19">
        <v>0</v>
      </c>
      <c r="R62" s="19">
        <v>0</v>
      </c>
      <c r="S62" s="19">
        <v>0</v>
      </c>
      <c r="T62" s="19">
        <f t="shared" si="28"/>
        <v>0</v>
      </c>
      <c r="U62" s="20">
        <f t="shared" si="8"/>
        <v>0</v>
      </c>
      <c r="V62" s="56">
        <f t="shared" si="2"/>
        <v>7975.3</v>
      </c>
    </row>
    <row r="63" spans="1:22" ht="25.5">
      <c r="A63" s="85">
        <v>32</v>
      </c>
      <c r="B63" s="85">
        <v>9</v>
      </c>
      <c r="C63" s="86" t="s">
        <v>44</v>
      </c>
      <c r="D63" s="86" t="s">
        <v>44</v>
      </c>
      <c r="E63" s="87" t="s">
        <v>117</v>
      </c>
      <c r="F63" s="14" t="s">
        <v>35</v>
      </c>
      <c r="G63" s="86" t="s">
        <v>46</v>
      </c>
      <c r="H63" s="17" t="s">
        <v>55</v>
      </c>
      <c r="I63" s="17" t="s">
        <v>37</v>
      </c>
      <c r="J63" s="18" t="s">
        <v>118</v>
      </c>
      <c r="K63" s="15" t="s">
        <v>119</v>
      </c>
      <c r="L63" s="19">
        <v>610</v>
      </c>
      <c r="M63" s="19">
        <v>413.5</v>
      </c>
      <c r="N63" s="19">
        <v>299.2</v>
      </c>
      <c r="O63" s="19">
        <v>442.2</v>
      </c>
      <c r="P63" s="19">
        <v>0</v>
      </c>
      <c r="Q63" s="19">
        <v>0</v>
      </c>
      <c r="R63" s="19">
        <v>0</v>
      </c>
      <c r="S63" s="19">
        <v>0</v>
      </c>
      <c r="T63" s="19">
        <f t="shared" si="28"/>
        <v>0</v>
      </c>
      <c r="U63" s="20">
        <f t="shared" si="8"/>
        <v>0</v>
      </c>
      <c r="V63" s="56">
        <f t="shared" si="2"/>
        <v>1764.9</v>
      </c>
    </row>
    <row r="64" spans="1:22" ht="53.25" customHeight="1">
      <c r="A64" s="85">
        <v>32</v>
      </c>
      <c r="B64" s="85">
        <v>9</v>
      </c>
      <c r="C64" s="86" t="s">
        <v>47</v>
      </c>
      <c r="D64" s="86"/>
      <c r="E64" s="87" t="s">
        <v>120</v>
      </c>
      <c r="F64" s="14" t="s">
        <v>35</v>
      </c>
      <c r="G64" s="86" t="s">
        <v>46</v>
      </c>
      <c r="H64" s="17" t="s">
        <v>55</v>
      </c>
      <c r="I64" s="17" t="s">
        <v>37</v>
      </c>
      <c r="J64" s="18" t="s">
        <v>121</v>
      </c>
      <c r="K64" s="15" t="s">
        <v>122</v>
      </c>
      <c r="L64" s="19">
        <v>196591.7</v>
      </c>
      <c r="M64" s="19">
        <v>216895.1</v>
      </c>
      <c r="N64" s="19">
        <v>214990</v>
      </c>
      <c r="O64" s="19">
        <v>227311.1</v>
      </c>
      <c r="P64" s="19">
        <v>187150.5</v>
      </c>
      <c r="Q64" s="19">
        <v>194950.39999999999</v>
      </c>
      <c r="R64" s="19">
        <v>195105.1</v>
      </c>
      <c r="S64" s="19">
        <v>104092.1</v>
      </c>
      <c r="T64" s="19">
        <v>117972.7</v>
      </c>
      <c r="U64" s="20">
        <f t="shared" si="8"/>
        <v>117028.9</v>
      </c>
      <c r="V64" s="56">
        <f t="shared" si="2"/>
        <v>1772087.6</v>
      </c>
    </row>
    <row r="65" spans="1:21" ht="21" customHeight="1">
      <c r="A65" s="175" t="s">
        <v>235</v>
      </c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</row>
    <row r="66" spans="1:21" ht="21" customHeight="1">
      <c r="A66" s="171" t="s">
        <v>236</v>
      </c>
      <c r="B66" s="171"/>
      <c r="C66" s="171"/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</row>
    <row r="67" spans="1:21">
      <c r="U67" s="32"/>
    </row>
  </sheetData>
  <autoFilter ref="A16:U16"/>
  <mergeCells count="81">
    <mergeCell ref="F13:P13"/>
    <mergeCell ref="I2:N2"/>
    <mergeCell ref="Q2:U2"/>
    <mergeCell ref="Q4:U4"/>
    <mergeCell ref="Q5:U5"/>
    <mergeCell ref="A7:U7"/>
    <mergeCell ref="A8:U8"/>
    <mergeCell ref="A10:E10"/>
    <mergeCell ref="F10:T10"/>
    <mergeCell ref="A11:B11"/>
    <mergeCell ref="F11:P11"/>
    <mergeCell ref="B12:P12"/>
    <mergeCell ref="P15:U15"/>
    <mergeCell ref="A14:D14"/>
    <mergeCell ref="E14:E16"/>
    <mergeCell ref="F14:F16"/>
    <mergeCell ref="G14:K14"/>
    <mergeCell ref="L14:U14"/>
    <mergeCell ref="A15:A16"/>
    <mergeCell ref="B15:B16"/>
    <mergeCell ref="C15:C16"/>
    <mergeCell ref="D15:D16"/>
    <mergeCell ref="G15:G16"/>
    <mergeCell ref="H15:H16"/>
    <mergeCell ref="I15:I16"/>
    <mergeCell ref="J15:J16"/>
    <mergeCell ref="K15:K16"/>
    <mergeCell ref="L15:O15"/>
    <mergeCell ref="A19:A20"/>
    <mergeCell ref="B19:B20"/>
    <mergeCell ref="C19:C20"/>
    <mergeCell ref="D19:D20"/>
    <mergeCell ref="E19:E20"/>
    <mergeCell ref="A17:A18"/>
    <mergeCell ref="B17:B18"/>
    <mergeCell ref="C17:C18"/>
    <mergeCell ref="D17:D18"/>
    <mergeCell ref="E17:E18"/>
    <mergeCell ref="A26:A27"/>
    <mergeCell ref="B26:B27"/>
    <mergeCell ref="C26:C27"/>
    <mergeCell ref="D26:D27"/>
    <mergeCell ref="E26:E27"/>
    <mergeCell ref="A22:A23"/>
    <mergeCell ref="B22:B23"/>
    <mergeCell ref="C22:C23"/>
    <mergeCell ref="D22:D23"/>
    <mergeCell ref="E22:E23"/>
    <mergeCell ref="A36:A37"/>
    <mergeCell ref="B36:B37"/>
    <mergeCell ref="C36:C37"/>
    <mergeCell ref="D36:D37"/>
    <mergeCell ref="E36:E37"/>
    <mergeCell ref="A29:A30"/>
    <mergeCell ref="B29:B30"/>
    <mergeCell ref="C29:C30"/>
    <mergeCell ref="D29:D30"/>
    <mergeCell ref="E29:E30"/>
    <mergeCell ref="F44:F48"/>
    <mergeCell ref="G44:G48"/>
    <mergeCell ref="A66:U66"/>
    <mergeCell ref="A58:A59"/>
    <mergeCell ref="B58:B59"/>
    <mergeCell ref="C58:C59"/>
    <mergeCell ref="D58:D59"/>
    <mergeCell ref="E58:E59"/>
    <mergeCell ref="A65:U65"/>
    <mergeCell ref="A54:A55"/>
    <mergeCell ref="B54:B55"/>
    <mergeCell ref="C54:C55"/>
    <mergeCell ref="D54:D55"/>
    <mergeCell ref="E54:E55"/>
    <mergeCell ref="A44:A48"/>
    <mergeCell ref="B44:B48"/>
    <mergeCell ref="A51:A52"/>
    <mergeCell ref="B51:B52"/>
    <mergeCell ref="C51:C52"/>
    <mergeCell ref="D51:D52"/>
    <mergeCell ref="E44:E48"/>
    <mergeCell ref="C44:C48"/>
    <mergeCell ref="D44:D48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60" fitToHeight="0" orientation="landscape" r:id="rId1"/>
  <headerFooter differentFirst="1">
    <oddHeader>&amp;C&amp;P</oddHeader>
  </headerFooter>
  <rowBreaks count="2" manualBreakCount="2">
    <brk id="26" max="21" man="1"/>
    <brk id="39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U92"/>
  <sheetViews>
    <sheetView showZeros="0" tabSelected="1" topLeftCell="A3" zoomScale="87" zoomScaleNormal="87" zoomScaleSheetLayoutView="80" workbookViewId="0">
      <selection activeCell="A15" sqref="A15:O89"/>
    </sheetView>
  </sheetViews>
  <sheetFormatPr defaultColWidth="8.85546875" defaultRowHeight="15"/>
  <cols>
    <col min="1" max="1" width="6.140625" style="33" customWidth="1"/>
    <col min="2" max="2" width="10.28515625" style="33" customWidth="1"/>
    <col min="3" max="3" width="29.28515625" style="34" customWidth="1"/>
    <col min="4" max="4" width="23.28515625" style="34" customWidth="1"/>
    <col min="5" max="5" width="10.42578125" style="54" customWidth="1"/>
    <col min="6" max="6" width="11.85546875" style="54" customWidth="1"/>
    <col min="7" max="8" width="11.85546875" style="52" customWidth="1"/>
    <col min="9" max="13" width="10.42578125" style="52" customWidth="1"/>
    <col min="14" max="14" width="12.140625" style="52" customWidth="1"/>
    <col min="15" max="15" width="11.5703125" style="35" bestFit="1" customWidth="1"/>
    <col min="16" max="16384" width="8.85546875" style="35"/>
  </cols>
  <sheetData>
    <row r="1" spans="1:14">
      <c r="K1" s="191" t="s">
        <v>142</v>
      </c>
      <c r="L1" s="191"/>
      <c r="M1" s="191"/>
      <c r="N1" s="191"/>
    </row>
    <row r="2" spans="1:14" ht="42.6" customHeight="1">
      <c r="I2" s="53"/>
      <c r="J2" s="53"/>
      <c r="K2" s="192" t="s">
        <v>223</v>
      </c>
      <c r="L2" s="192"/>
      <c r="M2" s="192"/>
      <c r="N2" s="192"/>
    </row>
    <row r="4" spans="1:14" ht="16.899999999999999" customHeight="1">
      <c r="A4" s="36"/>
      <c r="B4" s="36"/>
      <c r="C4" s="36"/>
      <c r="D4" s="36"/>
      <c r="E4" s="37"/>
      <c r="F4" s="38"/>
      <c r="K4" s="193" t="s">
        <v>123</v>
      </c>
      <c r="L4" s="193"/>
      <c r="M4" s="193"/>
      <c r="N4" s="193"/>
    </row>
    <row r="5" spans="1:14" ht="69" customHeight="1">
      <c r="A5" s="36"/>
      <c r="B5" s="36"/>
      <c r="C5" s="36"/>
      <c r="D5" s="36"/>
      <c r="E5" s="37"/>
      <c r="F5" s="38"/>
      <c r="I5" s="53"/>
      <c r="J5" s="53"/>
      <c r="K5" s="194" t="s">
        <v>124</v>
      </c>
      <c r="L5" s="194"/>
      <c r="M5" s="194"/>
      <c r="N5" s="194"/>
    </row>
    <row r="6" spans="1:14">
      <c r="A6" s="36"/>
      <c r="B6" s="36"/>
      <c r="C6" s="36"/>
      <c r="D6" s="36"/>
      <c r="E6" s="37"/>
      <c r="F6" s="38"/>
    </row>
    <row r="7" spans="1:14">
      <c r="A7" s="36"/>
      <c r="B7" s="36"/>
      <c r="C7" s="36"/>
      <c r="D7" s="36"/>
      <c r="E7" s="37"/>
      <c r="F7" s="38"/>
    </row>
    <row r="8" spans="1:14" ht="18" customHeight="1">
      <c r="A8" s="182" t="s">
        <v>125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</row>
    <row r="9" spans="1:14" ht="18" customHeight="1">
      <c r="A9" s="182" t="s">
        <v>126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5" customHeight="1">
      <c r="A10" s="84"/>
      <c r="B10" s="84"/>
      <c r="C10" s="84"/>
      <c r="D10" s="84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4" ht="22.15" customHeight="1">
      <c r="A11" s="12"/>
      <c r="B11" s="184" t="s">
        <v>224</v>
      </c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</row>
    <row r="12" spans="1:14" ht="9.6" customHeight="1">
      <c r="A12" s="185"/>
      <c r="B12" s="185"/>
      <c r="C12" s="1"/>
      <c r="D12" s="1"/>
      <c r="E12" s="39"/>
      <c r="F12" s="190"/>
      <c r="G12" s="190"/>
      <c r="H12" s="190"/>
      <c r="I12" s="190"/>
      <c r="J12" s="190"/>
      <c r="K12" s="190"/>
      <c r="L12" s="190"/>
      <c r="M12" s="190"/>
      <c r="N12" s="190"/>
    </row>
    <row r="13" spans="1:14" ht="16.899999999999999" customHeight="1">
      <c r="A13" s="12"/>
      <c r="B13" s="184" t="s">
        <v>181</v>
      </c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</row>
    <row r="14" spans="1:14">
      <c r="A14" s="34"/>
      <c r="B14" s="34"/>
      <c r="E14" s="40"/>
      <c r="F14" s="41"/>
      <c r="G14" s="41"/>
      <c r="H14" s="41"/>
      <c r="I14" s="41"/>
      <c r="J14" s="41"/>
      <c r="K14" s="41"/>
      <c r="L14" s="41"/>
      <c r="M14" s="41"/>
      <c r="N14" s="41"/>
    </row>
    <row r="15" spans="1:14" ht="64.5" customHeight="1">
      <c r="A15" s="141" t="s">
        <v>7</v>
      </c>
      <c r="B15" s="141"/>
      <c r="C15" s="141" t="s">
        <v>127</v>
      </c>
      <c r="D15" s="141" t="s">
        <v>128</v>
      </c>
      <c r="E15" s="156" t="s">
        <v>129</v>
      </c>
      <c r="F15" s="156"/>
      <c r="G15" s="156"/>
      <c r="H15" s="156"/>
      <c r="I15" s="156"/>
      <c r="J15" s="156"/>
      <c r="K15" s="156"/>
      <c r="L15" s="156"/>
      <c r="M15" s="156"/>
      <c r="N15" s="156"/>
    </row>
    <row r="16" spans="1:14" ht="16.149999999999999" customHeight="1">
      <c r="A16" s="145" t="s">
        <v>12</v>
      </c>
      <c r="B16" s="145" t="s">
        <v>13</v>
      </c>
      <c r="C16" s="141"/>
      <c r="D16" s="141"/>
      <c r="E16" s="156" t="s">
        <v>21</v>
      </c>
      <c r="F16" s="156"/>
      <c r="G16" s="156"/>
      <c r="H16" s="156"/>
      <c r="I16" s="156" t="s">
        <v>22</v>
      </c>
      <c r="J16" s="156"/>
      <c r="K16" s="156"/>
      <c r="L16" s="156"/>
      <c r="M16" s="156"/>
      <c r="N16" s="156"/>
    </row>
    <row r="17" spans="1:21" ht="17.45" customHeight="1">
      <c r="A17" s="147"/>
      <c r="B17" s="147"/>
      <c r="C17" s="141"/>
      <c r="D17" s="141"/>
      <c r="E17" s="42" t="s">
        <v>23</v>
      </c>
      <c r="F17" s="42" t="s">
        <v>24</v>
      </c>
      <c r="G17" s="42" t="s">
        <v>25</v>
      </c>
      <c r="H17" s="42" t="s">
        <v>26</v>
      </c>
      <c r="I17" s="42" t="s">
        <v>27</v>
      </c>
      <c r="J17" s="42" t="s">
        <v>28</v>
      </c>
      <c r="K17" s="42" t="s">
        <v>29</v>
      </c>
      <c r="L17" s="42" t="s">
        <v>30</v>
      </c>
      <c r="M17" s="42" t="s">
        <v>31</v>
      </c>
      <c r="N17" s="42" t="s">
        <v>32</v>
      </c>
    </row>
    <row r="18" spans="1:21" ht="22.15" customHeight="1">
      <c r="A18" s="141">
        <v>32</v>
      </c>
      <c r="B18" s="153"/>
      <c r="C18" s="153" t="s">
        <v>33</v>
      </c>
      <c r="D18" s="55" t="s">
        <v>34</v>
      </c>
      <c r="E18" s="43">
        <f>E19+E23+E24+E25+E26</f>
        <v>1023655</v>
      </c>
      <c r="F18" s="43">
        <f t="shared" ref="F18:M18" si="0">F19+F23+F24+F25+F26</f>
        <v>1104577.6000000001</v>
      </c>
      <c r="G18" s="43">
        <f t="shared" si="0"/>
        <v>959870.6</v>
      </c>
      <c r="H18" s="43">
        <f t="shared" si="0"/>
        <v>1015010.1</v>
      </c>
      <c r="I18" s="43">
        <f t="shared" si="0"/>
        <v>1354363.7</v>
      </c>
      <c r="J18" s="43">
        <f t="shared" si="0"/>
        <v>2623548.1</v>
      </c>
      <c r="K18" s="43">
        <f t="shared" si="0"/>
        <v>1807682.3</v>
      </c>
      <c r="L18" s="43">
        <f t="shared" si="0"/>
        <v>1410593.6</v>
      </c>
      <c r="M18" s="43">
        <f t="shared" si="0"/>
        <v>1490083</v>
      </c>
      <c r="N18" s="43">
        <f>N19+N23+N24+N25+N26</f>
        <v>1384448.3</v>
      </c>
      <c r="O18" s="119">
        <f>E18+F18+G18+H18+I18+J18+K18+L18+M18+N18</f>
        <v>14173832.300000001</v>
      </c>
    </row>
    <row r="19" spans="1:21" ht="48.75" customHeight="1">
      <c r="A19" s="141"/>
      <c r="B19" s="153"/>
      <c r="C19" s="153"/>
      <c r="D19" s="55" t="s">
        <v>130</v>
      </c>
      <c r="E19" s="43">
        <f t="shared" ref="E19:N19" si="1">E28+E37+E46+E55+E64+E73+E82</f>
        <v>772218.5</v>
      </c>
      <c r="F19" s="43">
        <f t="shared" si="1"/>
        <v>843866.1</v>
      </c>
      <c r="G19" s="43">
        <f t="shared" si="1"/>
        <v>727970.8</v>
      </c>
      <c r="H19" s="43">
        <f t="shared" si="1"/>
        <v>661780.80000000005</v>
      </c>
      <c r="I19" s="43">
        <f t="shared" si="1"/>
        <v>1009516.5</v>
      </c>
      <c r="J19" s="43">
        <f t="shared" si="1"/>
        <v>2252040.5</v>
      </c>
      <c r="K19" s="43">
        <f>K28+K37+K46+K55+K64+K73+K82</f>
        <v>1384693.1</v>
      </c>
      <c r="L19" s="43">
        <f t="shared" si="1"/>
        <v>992551.3</v>
      </c>
      <c r="M19" s="43">
        <f t="shared" si="1"/>
        <v>1003975.3</v>
      </c>
      <c r="N19" s="43">
        <f t="shared" si="1"/>
        <v>995943.5</v>
      </c>
      <c r="O19" s="119">
        <f t="shared" ref="O19:O82" si="2">E19+F19+G19+H19+I19+J19+K19+L19+M19+N19</f>
        <v>10644556.4</v>
      </c>
    </row>
    <row r="20" spans="1:21" ht="30">
      <c r="A20" s="141"/>
      <c r="B20" s="153"/>
      <c r="C20" s="153"/>
      <c r="D20" s="55" t="s">
        <v>131</v>
      </c>
      <c r="E20" s="43">
        <f t="shared" ref="E20:J20" si="3">E65+E38+E74</f>
        <v>16987.7</v>
      </c>
      <c r="F20" s="43">
        <f t="shared" si="3"/>
        <v>5693.6</v>
      </c>
      <c r="G20" s="43">
        <f t="shared" si="3"/>
        <v>420.3</v>
      </c>
      <c r="H20" s="43">
        <f t="shared" si="3"/>
        <v>300.7</v>
      </c>
      <c r="I20" s="43">
        <f t="shared" si="3"/>
        <v>129628.7</v>
      </c>
      <c r="J20" s="43">
        <f t="shared" si="3"/>
        <v>44766.2</v>
      </c>
      <c r="K20" s="43">
        <f>K65+K38+K74+K83</f>
        <v>10331.799999999999</v>
      </c>
      <c r="L20" s="43">
        <f t="shared" ref="L20:N20" si="4">L65+L38+L74+L83</f>
        <v>10331.799999999999</v>
      </c>
      <c r="M20" s="43">
        <f t="shared" si="4"/>
        <v>6015.4</v>
      </c>
      <c r="N20" s="43">
        <f t="shared" si="4"/>
        <v>5967.3</v>
      </c>
      <c r="O20" s="119">
        <f t="shared" si="2"/>
        <v>230443.5</v>
      </c>
    </row>
    <row r="21" spans="1:21" ht="30">
      <c r="A21" s="141"/>
      <c r="B21" s="153"/>
      <c r="C21" s="153"/>
      <c r="D21" s="55" t="s">
        <v>132</v>
      </c>
      <c r="E21" s="43">
        <f>E66</f>
        <v>453511.6</v>
      </c>
      <c r="F21" s="43">
        <f t="shared" ref="F21:N21" si="5">F66</f>
        <v>498175.1</v>
      </c>
      <c r="G21" s="43">
        <f t="shared" si="5"/>
        <v>412900.8</v>
      </c>
      <c r="H21" s="43">
        <f t="shared" si="5"/>
        <v>381038.7</v>
      </c>
      <c r="I21" s="43">
        <f t="shared" si="5"/>
        <v>655095</v>
      </c>
      <c r="J21" s="43">
        <f t="shared" si="5"/>
        <v>1945206.5</v>
      </c>
      <c r="K21" s="43">
        <f t="shared" si="5"/>
        <v>1161291.8</v>
      </c>
      <c r="L21" s="43">
        <f t="shared" si="5"/>
        <v>867602.1</v>
      </c>
      <c r="M21" s="43">
        <f t="shared" si="5"/>
        <v>875007.8</v>
      </c>
      <c r="N21" s="43">
        <f t="shared" si="5"/>
        <v>868007.7</v>
      </c>
      <c r="O21" s="119">
        <f t="shared" si="2"/>
        <v>8117837.0999999996</v>
      </c>
    </row>
    <row r="22" spans="1:21" ht="60">
      <c r="A22" s="141"/>
      <c r="B22" s="153"/>
      <c r="C22" s="153"/>
      <c r="D22" s="55" t="s">
        <v>133</v>
      </c>
      <c r="E22" s="43"/>
      <c r="F22" s="43"/>
      <c r="G22" s="43"/>
      <c r="H22" s="43"/>
      <c r="I22" s="43"/>
      <c r="J22" s="43">
        <f>J76</f>
        <v>27120.7</v>
      </c>
      <c r="K22" s="43"/>
      <c r="L22" s="43"/>
      <c r="M22" s="43"/>
      <c r="N22" s="43"/>
      <c r="O22" s="119">
        <f t="shared" si="2"/>
        <v>27120.7</v>
      </c>
    </row>
    <row r="23" spans="1:21" ht="60">
      <c r="A23" s="141"/>
      <c r="B23" s="153"/>
      <c r="C23" s="153"/>
      <c r="D23" s="55" t="s">
        <v>134</v>
      </c>
      <c r="E23" s="43"/>
      <c r="F23" s="43"/>
      <c r="G23" s="43"/>
      <c r="H23" s="43"/>
      <c r="I23" s="43"/>
      <c r="J23" s="43"/>
      <c r="K23" s="43"/>
      <c r="L23" s="44"/>
      <c r="M23" s="44"/>
      <c r="N23" s="44"/>
      <c r="O23" s="119">
        <f t="shared" si="2"/>
        <v>0</v>
      </c>
    </row>
    <row r="24" spans="1:21" ht="90">
      <c r="A24" s="141"/>
      <c r="B24" s="153"/>
      <c r="C24" s="153"/>
      <c r="D24" s="55" t="s">
        <v>135</v>
      </c>
      <c r="E24" s="43"/>
      <c r="F24" s="43"/>
      <c r="G24" s="43"/>
      <c r="H24" s="43"/>
      <c r="I24" s="43"/>
      <c r="J24" s="43"/>
      <c r="K24" s="43"/>
      <c r="L24" s="44"/>
      <c r="M24" s="44"/>
      <c r="N24" s="44"/>
      <c r="O24" s="119">
        <f t="shared" si="2"/>
        <v>0</v>
      </c>
      <c r="U24" s="61"/>
    </row>
    <row r="25" spans="1:21" ht="63.75" customHeight="1">
      <c r="A25" s="141"/>
      <c r="B25" s="153"/>
      <c r="C25" s="153"/>
      <c r="D25" s="55" t="s">
        <v>136</v>
      </c>
      <c r="E25" s="43"/>
      <c r="F25" s="43"/>
      <c r="G25" s="43"/>
      <c r="H25" s="43"/>
      <c r="I25" s="43"/>
      <c r="J25" s="43"/>
      <c r="K25" s="43"/>
      <c r="L25" s="44"/>
      <c r="M25" s="44"/>
      <c r="N25" s="44"/>
      <c r="O25" s="119">
        <f t="shared" si="2"/>
        <v>0</v>
      </c>
    </row>
    <row r="26" spans="1:21">
      <c r="A26" s="141"/>
      <c r="B26" s="153"/>
      <c r="C26" s="153"/>
      <c r="D26" s="55" t="s">
        <v>137</v>
      </c>
      <c r="E26" s="43">
        <f>E53</f>
        <v>251436.5</v>
      </c>
      <c r="F26" s="43">
        <f t="shared" ref="F26:N26" si="6">F53</f>
        <v>260711.5</v>
      </c>
      <c r="G26" s="43">
        <f t="shared" si="6"/>
        <v>231899.8</v>
      </c>
      <c r="H26" s="43">
        <f t="shared" si="6"/>
        <v>353229.3</v>
      </c>
      <c r="I26" s="43">
        <f t="shared" si="6"/>
        <v>344847.2</v>
      </c>
      <c r="J26" s="43">
        <f t="shared" si="6"/>
        <v>371507.6</v>
      </c>
      <c r="K26" s="43">
        <f t="shared" si="6"/>
        <v>422989.2</v>
      </c>
      <c r="L26" s="43">
        <f t="shared" si="6"/>
        <v>418042.3</v>
      </c>
      <c r="M26" s="43">
        <f t="shared" si="6"/>
        <v>486107.7</v>
      </c>
      <c r="N26" s="43">
        <f t="shared" si="6"/>
        <v>388504.8</v>
      </c>
      <c r="O26" s="119">
        <f t="shared" si="2"/>
        <v>3529275.9</v>
      </c>
    </row>
    <row r="27" spans="1:21" ht="19.149999999999999" customHeight="1">
      <c r="A27" s="142">
        <v>32</v>
      </c>
      <c r="B27" s="142">
        <v>1</v>
      </c>
      <c r="C27" s="187" t="s">
        <v>36</v>
      </c>
      <c r="D27" s="55" t="s">
        <v>34</v>
      </c>
      <c r="E27" s="43">
        <f>E28+E32+E33+E34+E35</f>
        <v>0</v>
      </c>
      <c r="F27" s="43">
        <f t="shared" ref="F27:N27" si="7">F28+F32+F33+F34+F35</f>
        <v>190.7</v>
      </c>
      <c r="G27" s="43">
        <f t="shared" si="7"/>
        <v>200.3</v>
      </c>
      <c r="H27" s="43">
        <f t="shared" si="7"/>
        <v>222.3</v>
      </c>
      <c r="I27" s="43">
        <f t="shared" si="7"/>
        <v>150</v>
      </c>
      <c r="J27" s="43">
        <f t="shared" si="7"/>
        <v>150</v>
      </c>
      <c r="K27" s="43">
        <f t="shared" si="7"/>
        <v>150</v>
      </c>
      <c r="L27" s="43">
        <f t="shared" si="7"/>
        <v>42</v>
      </c>
      <c r="M27" s="43">
        <f t="shared" si="7"/>
        <v>7.5</v>
      </c>
      <c r="N27" s="43">
        <f t="shared" si="7"/>
        <v>7.4</v>
      </c>
      <c r="O27" s="119">
        <f t="shared" si="2"/>
        <v>1120.2</v>
      </c>
    </row>
    <row r="28" spans="1:21" ht="45" customHeight="1">
      <c r="A28" s="143"/>
      <c r="B28" s="143"/>
      <c r="C28" s="188"/>
      <c r="D28" s="55" t="s">
        <v>130</v>
      </c>
      <c r="E28" s="43"/>
      <c r="F28" s="43">
        <v>190.7</v>
      </c>
      <c r="G28" s="43">
        <v>200.3</v>
      </c>
      <c r="H28" s="43">
        <v>222.3</v>
      </c>
      <c r="I28" s="43">
        <v>150</v>
      </c>
      <c r="J28" s="43">
        <v>150</v>
      </c>
      <c r="K28" s="43">
        <v>150</v>
      </c>
      <c r="L28" s="43">
        <v>42</v>
      </c>
      <c r="M28" s="43">
        <v>7.5</v>
      </c>
      <c r="N28" s="43">
        <f>M28*0.992</f>
        <v>7.4</v>
      </c>
      <c r="O28" s="119">
        <f t="shared" si="2"/>
        <v>1120.2</v>
      </c>
    </row>
    <row r="29" spans="1:21" ht="30">
      <c r="A29" s="143"/>
      <c r="B29" s="143"/>
      <c r="C29" s="188"/>
      <c r="D29" s="55" t="s">
        <v>131</v>
      </c>
      <c r="E29" s="43"/>
      <c r="F29" s="43"/>
      <c r="G29" s="43"/>
      <c r="H29" s="43"/>
      <c r="I29" s="43"/>
      <c r="J29" s="43"/>
      <c r="K29" s="43"/>
      <c r="L29" s="44"/>
      <c r="M29" s="44"/>
      <c r="N29" s="44"/>
      <c r="O29" s="119">
        <f t="shared" si="2"/>
        <v>0</v>
      </c>
    </row>
    <row r="30" spans="1:21" ht="30">
      <c r="A30" s="143"/>
      <c r="B30" s="143"/>
      <c r="C30" s="188"/>
      <c r="D30" s="55" t="s">
        <v>132</v>
      </c>
      <c r="E30" s="43"/>
      <c r="F30" s="43"/>
      <c r="G30" s="43"/>
      <c r="H30" s="43"/>
      <c r="I30" s="43"/>
      <c r="J30" s="43"/>
      <c r="K30" s="43"/>
      <c r="L30" s="44"/>
      <c r="M30" s="44"/>
      <c r="N30" s="44"/>
      <c r="O30" s="119">
        <f t="shared" si="2"/>
        <v>0</v>
      </c>
    </row>
    <row r="31" spans="1:21" ht="60">
      <c r="A31" s="143"/>
      <c r="B31" s="143"/>
      <c r="C31" s="188"/>
      <c r="D31" s="55" t="s">
        <v>133</v>
      </c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119">
        <f t="shared" si="2"/>
        <v>0</v>
      </c>
    </row>
    <row r="32" spans="1:21" ht="60">
      <c r="A32" s="143"/>
      <c r="B32" s="143"/>
      <c r="C32" s="188"/>
      <c r="D32" s="55" t="s">
        <v>134</v>
      </c>
      <c r="E32" s="43"/>
      <c r="F32" s="43"/>
      <c r="G32" s="43"/>
      <c r="H32" s="43"/>
      <c r="I32" s="43"/>
      <c r="J32" s="43"/>
      <c r="K32" s="43"/>
      <c r="L32" s="44"/>
      <c r="M32" s="44"/>
      <c r="N32" s="44"/>
      <c r="O32" s="119">
        <f t="shared" si="2"/>
        <v>0</v>
      </c>
    </row>
    <row r="33" spans="1:15" ht="90">
      <c r="A33" s="143"/>
      <c r="B33" s="143"/>
      <c r="C33" s="188"/>
      <c r="D33" s="55" t="s">
        <v>135</v>
      </c>
      <c r="E33" s="43"/>
      <c r="F33" s="43"/>
      <c r="G33" s="43"/>
      <c r="H33" s="43"/>
      <c r="I33" s="43"/>
      <c r="J33" s="43"/>
      <c r="K33" s="43"/>
      <c r="L33" s="44"/>
      <c r="M33" s="44"/>
      <c r="N33" s="44"/>
      <c r="O33" s="119">
        <f t="shared" si="2"/>
        <v>0</v>
      </c>
    </row>
    <row r="34" spans="1:15" ht="66.75" customHeight="1">
      <c r="A34" s="143"/>
      <c r="B34" s="143"/>
      <c r="C34" s="188"/>
      <c r="D34" s="55" t="s">
        <v>136</v>
      </c>
      <c r="E34" s="43"/>
      <c r="F34" s="43"/>
      <c r="G34" s="43"/>
      <c r="H34" s="43"/>
      <c r="I34" s="43"/>
      <c r="J34" s="43"/>
      <c r="K34" s="43"/>
      <c r="L34" s="44"/>
      <c r="M34" s="44"/>
      <c r="N34" s="44"/>
      <c r="O34" s="119">
        <f t="shared" si="2"/>
        <v>0</v>
      </c>
    </row>
    <row r="35" spans="1:15">
      <c r="A35" s="144"/>
      <c r="B35" s="144"/>
      <c r="C35" s="189"/>
      <c r="D35" s="55" t="s">
        <v>137</v>
      </c>
      <c r="E35" s="43"/>
      <c r="F35" s="43"/>
      <c r="G35" s="43"/>
      <c r="H35" s="43"/>
      <c r="I35" s="43"/>
      <c r="J35" s="43"/>
      <c r="K35" s="43"/>
      <c r="L35" s="44"/>
      <c r="M35" s="44"/>
      <c r="N35" s="44"/>
      <c r="O35" s="119">
        <f t="shared" si="2"/>
        <v>0</v>
      </c>
    </row>
    <row r="36" spans="1:15">
      <c r="A36" s="141">
        <v>32</v>
      </c>
      <c r="B36" s="141">
        <v>2</v>
      </c>
      <c r="C36" s="153" t="s">
        <v>42</v>
      </c>
      <c r="D36" s="55" t="s">
        <v>34</v>
      </c>
      <c r="E36" s="43">
        <f>E37+E41+E42+E43+E44</f>
        <v>0</v>
      </c>
      <c r="F36" s="43">
        <f t="shared" ref="F36:N36" si="8">F37+F41+F42+F43+F44</f>
        <v>383</v>
      </c>
      <c r="G36" s="43">
        <f t="shared" si="8"/>
        <v>609.70000000000005</v>
      </c>
      <c r="H36" s="43">
        <f t="shared" si="8"/>
        <v>373</v>
      </c>
      <c r="I36" s="43">
        <f t="shared" si="8"/>
        <v>620.5</v>
      </c>
      <c r="J36" s="43">
        <f t="shared" si="8"/>
        <v>620</v>
      </c>
      <c r="K36" s="43">
        <f t="shared" si="8"/>
        <v>780</v>
      </c>
      <c r="L36" s="43">
        <f t="shared" si="8"/>
        <v>780</v>
      </c>
      <c r="M36" s="43">
        <f t="shared" si="8"/>
        <v>840</v>
      </c>
      <c r="N36" s="43">
        <f t="shared" si="8"/>
        <v>833.3</v>
      </c>
      <c r="O36" s="119">
        <f t="shared" si="2"/>
        <v>5839.5</v>
      </c>
    </row>
    <row r="37" spans="1:15" ht="45">
      <c r="A37" s="141"/>
      <c r="B37" s="141"/>
      <c r="C37" s="153"/>
      <c r="D37" s="55" t="s">
        <v>130</v>
      </c>
      <c r="E37" s="43"/>
      <c r="F37" s="43">
        <v>383</v>
      </c>
      <c r="G37" s="43">
        <v>609.70000000000005</v>
      </c>
      <c r="H37" s="43">
        <v>373</v>
      </c>
      <c r="I37" s="43">
        <v>620.5</v>
      </c>
      <c r="J37" s="43">
        <v>620</v>
      </c>
      <c r="K37" s="43">
        <v>780</v>
      </c>
      <c r="L37" s="43">
        <v>780</v>
      </c>
      <c r="M37" s="43">
        <v>840</v>
      </c>
      <c r="N37" s="43">
        <f>M37*0.992</f>
        <v>833.3</v>
      </c>
      <c r="O37" s="119">
        <f t="shared" si="2"/>
        <v>5839.5</v>
      </c>
    </row>
    <row r="38" spans="1:15" ht="30">
      <c r="A38" s="141"/>
      <c r="B38" s="141"/>
      <c r="C38" s="153"/>
      <c r="D38" s="55" t="s">
        <v>131</v>
      </c>
      <c r="E38" s="43"/>
      <c r="F38" s="43">
        <v>344.2</v>
      </c>
      <c r="G38" s="43">
        <v>420.3</v>
      </c>
      <c r="H38" s="43">
        <v>300.7</v>
      </c>
      <c r="I38" s="43">
        <v>502.2</v>
      </c>
      <c r="J38" s="43">
        <v>502.2</v>
      </c>
      <c r="K38" s="43">
        <v>631.79999999999995</v>
      </c>
      <c r="L38" s="43">
        <v>631.79999999999995</v>
      </c>
      <c r="M38" s="43">
        <v>680.4</v>
      </c>
      <c r="N38" s="43">
        <f>M38*0.992</f>
        <v>675</v>
      </c>
      <c r="O38" s="119">
        <f t="shared" si="2"/>
        <v>4688.6000000000004</v>
      </c>
    </row>
    <row r="39" spans="1:15" ht="30">
      <c r="A39" s="141"/>
      <c r="B39" s="141"/>
      <c r="C39" s="153"/>
      <c r="D39" s="55" t="s">
        <v>132</v>
      </c>
      <c r="E39" s="43"/>
      <c r="F39" s="43"/>
      <c r="G39" s="43"/>
      <c r="H39" s="43"/>
      <c r="I39" s="43"/>
      <c r="J39" s="43"/>
      <c r="K39" s="43"/>
      <c r="L39" s="44"/>
      <c r="M39" s="44"/>
      <c r="N39" s="44"/>
      <c r="O39" s="119">
        <f t="shared" si="2"/>
        <v>0</v>
      </c>
    </row>
    <row r="40" spans="1:15" ht="60">
      <c r="A40" s="141"/>
      <c r="B40" s="141"/>
      <c r="C40" s="153"/>
      <c r="D40" s="55" t="s">
        <v>133</v>
      </c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119">
        <f t="shared" si="2"/>
        <v>0</v>
      </c>
    </row>
    <row r="41" spans="1:15" ht="60">
      <c r="A41" s="141"/>
      <c r="B41" s="141"/>
      <c r="C41" s="153"/>
      <c r="D41" s="55" t="s">
        <v>134</v>
      </c>
      <c r="E41" s="43"/>
      <c r="F41" s="43"/>
      <c r="G41" s="43"/>
      <c r="H41" s="43"/>
      <c r="I41" s="43"/>
      <c r="J41" s="43"/>
      <c r="K41" s="43"/>
      <c r="L41" s="44"/>
      <c r="M41" s="44"/>
      <c r="N41" s="44"/>
      <c r="O41" s="119">
        <f t="shared" si="2"/>
        <v>0</v>
      </c>
    </row>
    <row r="42" spans="1:15" ht="90">
      <c r="A42" s="141"/>
      <c r="B42" s="141"/>
      <c r="C42" s="153"/>
      <c r="D42" s="55" t="s">
        <v>135</v>
      </c>
      <c r="E42" s="43"/>
      <c r="F42" s="43"/>
      <c r="G42" s="43"/>
      <c r="H42" s="43"/>
      <c r="I42" s="43"/>
      <c r="J42" s="43"/>
      <c r="K42" s="43"/>
      <c r="L42" s="44"/>
      <c r="M42" s="44"/>
      <c r="N42" s="44"/>
      <c r="O42" s="119">
        <f t="shared" si="2"/>
        <v>0</v>
      </c>
    </row>
    <row r="43" spans="1:15" ht="75" customHeight="1">
      <c r="A43" s="141"/>
      <c r="B43" s="141"/>
      <c r="C43" s="153"/>
      <c r="D43" s="55" t="s">
        <v>136</v>
      </c>
      <c r="E43" s="43"/>
      <c r="F43" s="43"/>
      <c r="G43" s="43"/>
      <c r="H43" s="43"/>
      <c r="I43" s="43"/>
      <c r="J43" s="43"/>
      <c r="K43" s="43"/>
      <c r="L43" s="44"/>
      <c r="M43" s="44"/>
      <c r="N43" s="44"/>
      <c r="O43" s="119">
        <f t="shared" si="2"/>
        <v>0</v>
      </c>
    </row>
    <row r="44" spans="1:15" ht="15" customHeight="1">
      <c r="A44" s="141"/>
      <c r="B44" s="141"/>
      <c r="C44" s="153"/>
      <c r="D44" s="55" t="s">
        <v>137</v>
      </c>
      <c r="E44" s="43"/>
      <c r="F44" s="43"/>
      <c r="G44" s="43"/>
      <c r="H44" s="43"/>
      <c r="I44" s="43"/>
      <c r="J44" s="43"/>
      <c r="K44" s="43"/>
      <c r="L44" s="44"/>
      <c r="M44" s="44"/>
      <c r="N44" s="44"/>
      <c r="O44" s="119">
        <f t="shared" si="2"/>
        <v>0</v>
      </c>
    </row>
    <row r="45" spans="1:15" ht="24" customHeight="1">
      <c r="A45" s="141">
        <v>32</v>
      </c>
      <c r="B45" s="141">
        <v>4</v>
      </c>
      <c r="C45" s="153" t="s">
        <v>53</v>
      </c>
      <c r="D45" s="55" t="s">
        <v>34</v>
      </c>
      <c r="E45" s="43">
        <f>E46+E50+E51+E52+E53</f>
        <v>251708.7</v>
      </c>
      <c r="F45" s="43">
        <f t="shared" ref="F45:J45" si="9">F46+F50+F51+F52+F53</f>
        <v>261431</v>
      </c>
      <c r="G45" s="43">
        <f t="shared" si="9"/>
        <v>232143.7</v>
      </c>
      <c r="H45" s="43">
        <f t="shared" si="9"/>
        <v>353623.5</v>
      </c>
      <c r="I45" s="43">
        <f t="shared" si="9"/>
        <v>345033.7</v>
      </c>
      <c r="J45" s="43">
        <f t="shared" si="9"/>
        <v>371742.5</v>
      </c>
      <c r="K45" s="43">
        <f>K46</f>
        <v>199.4</v>
      </c>
      <c r="L45" s="43">
        <f t="shared" ref="L45:N45" si="10">L46</f>
        <v>74.900000000000006</v>
      </c>
      <c r="M45" s="43">
        <f t="shared" si="10"/>
        <v>13.4</v>
      </c>
      <c r="N45" s="43">
        <f t="shared" si="10"/>
        <v>13.3</v>
      </c>
      <c r="O45" s="119">
        <f t="shared" si="2"/>
        <v>1815984.1</v>
      </c>
    </row>
    <row r="46" spans="1:15" ht="47.25" customHeight="1">
      <c r="A46" s="141"/>
      <c r="B46" s="141"/>
      <c r="C46" s="153"/>
      <c r="D46" s="55" t="s">
        <v>130</v>
      </c>
      <c r="E46" s="43">
        <v>272.2</v>
      </c>
      <c r="F46" s="43">
        <v>719.5</v>
      </c>
      <c r="G46" s="43">
        <v>243.9</v>
      </c>
      <c r="H46" s="43">
        <v>394.2</v>
      </c>
      <c r="I46" s="43">
        <v>186.5</v>
      </c>
      <c r="J46" s="43">
        <v>234.9</v>
      </c>
      <c r="K46" s="43">
        <v>199.4</v>
      </c>
      <c r="L46" s="43">
        <v>74.900000000000006</v>
      </c>
      <c r="M46" s="43">
        <v>13.4</v>
      </c>
      <c r="N46" s="43">
        <f>M46*0.992</f>
        <v>13.3</v>
      </c>
      <c r="O46" s="119">
        <f t="shared" si="2"/>
        <v>2352.1999999999998</v>
      </c>
    </row>
    <row r="47" spans="1:15" ht="30">
      <c r="A47" s="141"/>
      <c r="B47" s="141"/>
      <c r="C47" s="153"/>
      <c r="D47" s="55" t="s">
        <v>131</v>
      </c>
      <c r="E47" s="43"/>
      <c r="F47" s="43"/>
      <c r="G47" s="43"/>
      <c r="H47" s="43"/>
      <c r="I47" s="43"/>
      <c r="J47" s="43"/>
      <c r="K47" s="43"/>
      <c r="L47" s="44"/>
      <c r="M47" s="43">
        <f t="shared" ref="M47:N48" si="11">L47*1.04</f>
        <v>0</v>
      </c>
      <c r="N47" s="43">
        <f t="shared" si="11"/>
        <v>0</v>
      </c>
      <c r="O47" s="119">
        <f t="shared" si="2"/>
        <v>0</v>
      </c>
    </row>
    <row r="48" spans="1:15" ht="30">
      <c r="A48" s="141"/>
      <c r="B48" s="141"/>
      <c r="C48" s="153"/>
      <c r="D48" s="55" t="s">
        <v>132</v>
      </c>
      <c r="E48" s="43"/>
      <c r="F48" s="43"/>
      <c r="G48" s="43"/>
      <c r="H48" s="43"/>
      <c r="I48" s="43"/>
      <c r="J48" s="43"/>
      <c r="K48" s="43"/>
      <c r="L48" s="44"/>
      <c r="M48" s="43">
        <f t="shared" si="11"/>
        <v>0</v>
      </c>
      <c r="N48" s="43">
        <f t="shared" si="11"/>
        <v>0</v>
      </c>
      <c r="O48" s="119">
        <f t="shared" si="2"/>
        <v>0</v>
      </c>
    </row>
    <row r="49" spans="1:15" ht="60">
      <c r="A49" s="141"/>
      <c r="B49" s="141"/>
      <c r="C49" s="153"/>
      <c r="D49" s="55" t="s">
        <v>133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119">
        <f t="shared" si="2"/>
        <v>0</v>
      </c>
    </row>
    <row r="50" spans="1:15" ht="60">
      <c r="A50" s="141"/>
      <c r="B50" s="141"/>
      <c r="C50" s="153"/>
      <c r="D50" s="55" t="s">
        <v>134</v>
      </c>
      <c r="E50" s="43"/>
      <c r="F50" s="43"/>
      <c r="G50" s="43"/>
      <c r="H50" s="43"/>
      <c r="I50" s="43"/>
      <c r="J50" s="43"/>
      <c r="K50" s="43"/>
      <c r="L50" s="44"/>
      <c r="M50" s="43">
        <f t="shared" ref="M50:N52" si="12">L50*1.04</f>
        <v>0</v>
      </c>
      <c r="N50" s="43">
        <f t="shared" si="12"/>
        <v>0</v>
      </c>
      <c r="O50" s="119">
        <f t="shared" si="2"/>
        <v>0</v>
      </c>
    </row>
    <row r="51" spans="1:15" ht="90">
      <c r="A51" s="141"/>
      <c r="B51" s="141"/>
      <c r="C51" s="153"/>
      <c r="D51" s="55" t="s">
        <v>135</v>
      </c>
      <c r="E51" s="43"/>
      <c r="F51" s="43"/>
      <c r="G51" s="43"/>
      <c r="H51" s="43"/>
      <c r="I51" s="43"/>
      <c r="J51" s="43"/>
      <c r="K51" s="43"/>
      <c r="L51" s="44"/>
      <c r="M51" s="43">
        <f t="shared" si="12"/>
        <v>0</v>
      </c>
      <c r="N51" s="43">
        <f t="shared" si="12"/>
        <v>0</v>
      </c>
      <c r="O51" s="119">
        <f t="shared" si="2"/>
        <v>0</v>
      </c>
    </row>
    <row r="52" spans="1:15" ht="75" customHeight="1">
      <c r="A52" s="141"/>
      <c r="B52" s="141"/>
      <c r="C52" s="153"/>
      <c r="D52" s="55" t="s">
        <v>136</v>
      </c>
      <c r="E52" s="43"/>
      <c r="F52" s="43"/>
      <c r="G52" s="43"/>
      <c r="H52" s="43"/>
      <c r="I52" s="43"/>
      <c r="J52" s="43"/>
      <c r="K52" s="43"/>
      <c r="L52" s="44"/>
      <c r="M52" s="43">
        <f t="shared" si="12"/>
        <v>0</v>
      </c>
      <c r="N52" s="43">
        <f t="shared" si="12"/>
        <v>0</v>
      </c>
      <c r="O52" s="119">
        <f t="shared" si="2"/>
        <v>0</v>
      </c>
    </row>
    <row r="53" spans="1:15" ht="21.75" customHeight="1">
      <c r="A53" s="141"/>
      <c r="B53" s="141"/>
      <c r="C53" s="153"/>
      <c r="D53" s="55" t="s">
        <v>137</v>
      </c>
      <c r="E53" s="43">
        <v>251436.5</v>
      </c>
      <c r="F53" s="43">
        <v>260711.5</v>
      </c>
      <c r="G53" s="43">
        <v>231899.8</v>
      </c>
      <c r="H53" s="43">
        <f>196172.4+157056.9</f>
        <v>353229.3</v>
      </c>
      <c r="I53" s="43">
        <f>291944.1+52903.1</f>
        <v>344847.2</v>
      </c>
      <c r="J53" s="43">
        <f>301583.8+69923.8</f>
        <v>371507.6</v>
      </c>
      <c r="K53" s="43">
        <f>314321.9+108667.3</f>
        <v>422989.2</v>
      </c>
      <c r="L53" s="44">
        <f>97434+320608.3</f>
        <v>418042.3</v>
      </c>
      <c r="M53" s="43">
        <v>486107.7</v>
      </c>
      <c r="N53" s="43">
        <v>388504.8</v>
      </c>
      <c r="O53" s="119">
        <f t="shared" si="2"/>
        <v>3529275.9</v>
      </c>
    </row>
    <row r="54" spans="1:15">
      <c r="A54" s="141">
        <v>32</v>
      </c>
      <c r="B54" s="141">
        <v>5</v>
      </c>
      <c r="C54" s="153" t="s">
        <v>59</v>
      </c>
      <c r="D54" s="55" t="s">
        <v>34</v>
      </c>
      <c r="E54" s="43">
        <f>E55+E59+E60+E61+E62</f>
        <v>2357.9</v>
      </c>
      <c r="F54" s="43">
        <f t="shared" ref="F54:N54" si="13">F55+F59+F60+F61+F62</f>
        <v>945.9</v>
      </c>
      <c r="G54" s="43">
        <f t="shared" si="13"/>
        <v>323.8</v>
      </c>
      <c r="H54" s="43">
        <f t="shared" si="13"/>
        <v>163</v>
      </c>
      <c r="I54" s="43">
        <f t="shared" si="13"/>
        <v>215.8</v>
      </c>
      <c r="J54" s="43">
        <f t="shared" si="13"/>
        <v>0</v>
      </c>
      <c r="K54" s="43">
        <f t="shared" si="13"/>
        <v>350</v>
      </c>
      <c r="L54" s="43">
        <f t="shared" si="13"/>
        <v>143.5</v>
      </c>
      <c r="M54" s="43">
        <f t="shared" si="13"/>
        <v>25.6</v>
      </c>
      <c r="N54" s="43">
        <f t="shared" si="13"/>
        <v>25.4</v>
      </c>
      <c r="O54" s="119">
        <f t="shared" si="2"/>
        <v>4550.8999999999996</v>
      </c>
    </row>
    <row r="55" spans="1:15" ht="45">
      <c r="A55" s="141"/>
      <c r="B55" s="141"/>
      <c r="C55" s="153"/>
      <c r="D55" s="55" t="s">
        <v>130</v>
      </c>
      <c r="E55" s="43">
        <v>2357.9</v>
      </c>
      <c r="F55" s="43">
        <v>945.9</v>
      </c>
      <c r="G55" s="43">
        <v>323.8</v>
      </c>
      <c r="H55" s="43">
        <v>163</v>
      </c>
      <c r="I55" s="43">
        <v>215.8</v>
      </c>
      <c r="J55" s="43"/>
      <c r="K55" s="43">
        <v>350</v>
      </c>
      <c r="L55" s="43">
        <v>143.5</v>
      </c>
      <c r="M55" s="43">
        <v>25.6</v>
      </c>
      <c r="N55" s="43">
        <f>M55*0.992</f>
        <v>25.4</v>
      </c>
      <c r="O55" s="119">
        <f t="shared" si="2"/>
        <v>4550.8999999999996</v>
      </c>
    </row>
    <row r="56" spans="1:15" ht="30">
      <c r="A56" s="141"/>
      <c r="B56" s="141"/>
      <c r="C56" s="153"/>
      <c r="D56" s="55" t="s">
        <v>131</v>
      </c>
      <c r="E56" s="43"/>
      <c r="F56" s="43"/>
      <c r="G56" s="43"/>
      <c r="H56" s="43"/>
      <c r="I56" s="43"/>
      <c r="J56" s="43"/>
      <c r="K56" s="43"/>
      <c r="L56" s="44"/>
      <c r="M56" s="44"/>
      <c r="N56" s="44"/>
      <c r="O56" s="119">
        <f t="shared" si="2"/>
        <v>0</v>
      </c>
    </row>
    <row r="57" spans="1:15" ht="30">
      <c r="A57" s="141"/>
      <c r="B57" s="141"/>
      <c r="C57" s="153"/>
      <c r="D57" s="55" t="s">
        <v>132</v>
      </c>
      <c r="E57" s="43"/>
      <c r="F57" s="43"/>
      <c r="G57" s="43"/>
      <c r="H57" s="43"/>
      <c r="I57" s="43"/>
      <c r="J57" s="43"/>
      <c r="K57" s="43"/>
      <c r="L57" s="44"/>
      <c r="M57" s="44"/>
      <c r="N57" s="44"/>
      <c r="O57" s="119">
        <f t="shared" si="2"/>
        <v>0</v>
      </c>
    </row>
    <row r="58" spans="1:15" ht="60">
      <c r="A58" s="141"/>
      <c r="B58" s="141"/>
      <c r="C58" s="153"/>
      <c r="D58" s="55" t="s">
        <v>133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119">
        <f t="shared" si="2"/>
        <v>0</v>
      </c>
    </row>
    <row r="59" spans="1:15" ht="60">
      <c r="A59" s="141"/>
      <c r="B59" s="141"/>
      <c r="C59" s="153"/>
      <c r="D59" s="55" t="s">
        <v>134</v>
      </c>
      <c r="E59" s="43"/>
      <c r="F59" s="43"/>
      <c r="G59" s="43"/>
      <c r="H59" s="43"/>
      <c r="I59" s="43"/>
      <c r="J59" s="43"/>
      <c r="K59" s="43"/>
      <c r="L59" s="44"/>
      <c r="M59" s="44"/>
      <c r="N59" s="44"/>
      <c r="O59" s="119">
        <f t="shared" si="2"/>
        <v>0</v>
      </c>
    </row>
    <row r="60" spans="1:15" ht="90">
      <c r="A60" s="141"/>
      <c r="B60" s="141"/>
      <c r="C60" s="153"/>
      <c r="D60" s="55" t="s">
        <v>135</v>
      </c>
      <c r="E60" s="43"/>
      <c r="F60" s="43"/>
      <c r="G60" s="43"/>
      <c r="H60" s="43"/>
      <c r="I60" s="43"/>
      <c r="J60" s="43"/>
      <c r="K60" s="43"/>
      <c r="L60" s="44"/>
      <c r="M60" s="44"/>
      <c r="N60" s="44"/>
      <c r="O60" s="119">
        <f t="shared" si="2"/>
        <v>0</v>
      </c>
    </row>
    <row r="61" spans="1:15" ht="75" customHeight="1">
      <c r="A61" s="141"/>
      <c r="B61" s="141"/>
      <c r="C61" s="153"/>
      <c r="D61" s="55" t="s">
        <v>136</v>
      </c>
      <c r="E61" s="43"/>
      <c r="F61" s="43"/>
      <c r="G61" s="43"/>
      <c r="H61" s="43"/>
      <c r="I61" s="43"/>
      <c r="J61" s="43"/>
      <c r="K61" s="43"/>
      <c r="L61" s="44"/>
      <c r="M61" s="44"/>
      <c r="N61" s="44"/>
      <c r="O61" s="119">
        <f t="shared" si="2"/>
        <v>0</v>
      </c>
    </row>
    <row r="62" spans="1:15">
      <c r="A62" s="141"/>
      <c r="B62" s="141"/>
      <c r="C62" s="153"/>
      <c r="D62" s="55" t="s">
        <v>137</v>
      </c>
      <c r="E62" s="43"/>
      <c r="F62" s="43"/>
      <c r="G62" s="43"/>
      <c r="H62" s="43"/>
      <c r="I62" s="43"/>
      <c r="J62" s="43"/>
      <c r="K62" s="43"/>
      <c r="L62" s="44"/>
      <c r="M62" s="44"/>
      <c r="N62" s="44"/>
      <c r="O62" s="119">
        <f t="shared" si="2"/>
        <v>0</v>
      </c>
    </row>
    <row r="63" spans="1:15" ht="19.899999999999999" customHeight="1">
      <c r="A63" s="141">
        <v>32</v>
      </c>
      <c r="B63" s="141">
        <v>6</v>
      </c>
      <c r="C63" s="153" t="s">
        <v>74</v>
      </c>
      <c r="D63" s="55" t="s">
        <v>34</v>
      </c>
      <c r="E63" s="45">
        <f>E64+E68+E69+E70+E71</f>
        <v>513307.3</v>
      </c>
      <c r="F63" s="45">
        <f t="shared" ref="F63:N63" si="14">F64+F68+F69+F70+F71</f>
        <v>551019.69999999995</v>
      </c>
      <c r="G63" s="45">
        <f t="shared" si="14"/>
        <v>461518.8</v>
      </c>
      <c r="H63" s="45">
        <f t="shared" si="14"/>
        <v>431539.5</v>
      </c>
      <c r="I63" s="45">
        <f t="shared" si="14"/>
        <v>821193.2</v>
      </c>
      <c r="J63" s="45">
        <f t="shared" si="14"/>
        <v>2028690.6</v>
      </c>
      <c r="K63" s="45">
        <f t="shared" si="14"/>
        <v>1188108.6000000001</v>
      </c>
      <c r="L63" s="45">
        <f t="shared" si="14"/>
        <v>887418.8</v>
      </c>
      <c r="M63" s="45">
        <f t="shared" si="14"/>
        <v>885116.1</v>
      </c>
      <c r="N63" s="45">
        <f t="shared" si="14"/>
        <v>878035.2</v>
      </c>
      <c r="O63" s="119">
        <f t="shared" si="2"/>
        <v>8645947.8000000007</v>
      </c>
    </row>
    <row r="64" spans="1:15" ht="43.5" customHeight="1">
      <c r="A64" s="141"/>
      <c r="B64" s="141"/>
      <c r="C64" s="153"/>
      <c r="D64" s="55" t="s">
        <v>130</v>
      </c>
      <c r="E64" s="43">
        <v>513307.3</v>
      </c>
      <c r="F64" s="43">
        <v>551019.69999999995</v>
      </c>
      <c r="G64" s="43">
        <v>461518.8</v>
      </c>
      <c r="H64" s="43">
        <v>431539.5</v>
      </c>
      <c r="I64" s="43">
        <v>821193.2</v>
      </c>
      <c r="J64" s="43">
        <f>2028690.5+0.1</f>
        <v>2028690.6</v>
      </c>
      <c r="K64" s="43">
        <v>1188108.6000000001</v>
      </c>
      <c r="L64" s="43">
        <v>887418.8</v>
      </c>
      <c r="M64" s="43">
        <v>885116.1</v>
      </c>
      <c r="N64" s="43">
        <f>M64*0.992</f>
        <v>878035.2</v>
      </c>
      <c r="O64" s="119">
        <f t="shared" si="2"/>
        <v>8645947.8000000007</v>
      </c>
    </row>
    <row r="65" spans="1:15" ht="30">
      <c r="A65" s="141"/>
      <c r="B65" s="141"/>
      <c r="C65" s="153"/>
      <c r="D65" s="55" t="s">
        <v>131</v>
      </c>
      <c r="E65" s="43">
        <v>16987.7</v>
      </c>
      <c r="F65" s="43"/>
      <c r="G65" s="43"/>
      <c r="H65" s="43"/>
      <c r="I65" s="43">
        <f>91199.4+37927.1</f>
        <v>129126.5</v>
      </c>
      <c r="J65" s="43">
        <v>44264</v>
      </c>
      <c r="K65" s="43">
        <v>9700</v>
      </c>
      <c r="L65" s="43">
        <v>9700</v>
      </c>
      <c r="M65" s="43">
        <v>5335</v>
      </c>
      <c r="N65" s="43">
        <f t="shared" ref="N65:N66" si="15">M65*0.992</f>
        <v>5292.3</v>
      </c>
      <c r="O65" s="119">
        <f t="shared" si="2"/>
        <v>220405.5</v>
      </c>
    </row>
    <row r="66" spans="1:15" ht="30">
      <c r="A66" s="141"/>
      <c r="B66" s="141"/>
      <c r="C66" s="153"/>
      <c r="D66" s="55" t="s">
        <v>132</v>
      </c>
      <c r="E66" s="43">
        <v>453511.6</v>
      </c>
      <c r="F66" s="43">
        <v>498175.1</v>
      </c>
      <c r="G66" s="43">
        <v>412900.8</v>
      </c>
      <c r="H66" s="43">
        <v>381038.7</v>
      </c>
      <c r="I66" s="49">
        <v>655095</v>
      </c>
      <c r="J66" s="43">
        <v>1945206.5</v>
      </c>
      <c r="K66" s="43">
        <v>1161291.8</v>
      </c>
      <c r="L66" s="43">
        <v>867602.1</v>
      </c>
      <c r="M66" s="43">
        <v>875007.8</v>
      </c>
      <c r="N66" s="43">
        <f t="shared" si="15"/>
        <v>868007.7</v>
      </c>
      <c r="O66" s="119">
        <f t="shared" si="2"/>
        <v>8117837.0999999996</v>
      </c>
    </row>
    <row r="67" spans="1:15" ht="60">
      <c r="A67" s="141"/>
      <c r="B67" s="141"/>
      <c r="C67" s="153"/>
      <c r="D67" s="55" t="s">
        <v>133</v>
      </c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119">
        <f t="shared" si="2"/>
        <v>0</v>
      </c>
    </row>
    <row r="68" spans="1:15" ht="60">
      <c r="A68" s="141"/>
      <c r="B68" s="141"/>
      <c r="C68" s="153"/>
      <c r="D68" s="55" t="s">
        <v>134</v>
      </c>
      <c r="E68" s="43"/>
      <c r="F68" s="43"/>
      <c r="G68" s="43"/>
      <c r="H68" s="43"/>
      <c r="I68" s="43"/>
      <c r="J68" s="43"/>
      <c r="K68" s="43"/>
      <c r="L68" s="44"/>
      <c r="M68" s="43"/>
      <c r="N68" s="43"/>
      <c r="O68" s="119">
        <f t="shared" si="2"/>
        <v>0</v>
      </c>
    </row>
    <row r="69" spans="1:15" ht="90">
      <c r="A69" s="141"/>
      <c r="B69" s="141"/>
      <c r="C69" s="153"/>
      <c r="D69" s="55" t="s">
        <v>135</v>
      </c>
      <c r="E69" s="43"/>
      <c r="F69" s="43"/>
      <c r="G69" s="43"/>
      <c r="H69" s="43"/>
      <c r="I69" s="43"/>
      <c r="J69" s="43"/>
      <c r="K69" s="43"/>
      <c r="L69" s="44"/>
      <c r="M69" s="44"/>
      <c r="N69" s="44"/>
      <c r="O69" s="119">
        <f t="shared" si="2"/>
        <v>0</v>
      </c>
    </row>
    <row r="70" spans="1:15" ht="75">
      <c r="A70" s="141"/>
      <c r="B70" s="141"/>
      <c r="C70" s="153"/>
      <c r="D70" s="55" t="s">
        <v>136</v>
      </c>
      <c r="E70" s="43"/>
      <c r="F70" s="43"/>
      <c r="G70" s="43"/>
      <c r="H70" s="43"/>
      <c r="I70" s="43"/>
      <c r="J70" s="43"/>
      <c r="K70" s="43"/>
      <c r="L70" s="44"/>
      <c r="M70" s="44"/>
      <c r="N70" s="44"/>
      <c r="O70" s="119">
        <f t="shared" si="2"/>
        <v>0</v>
      </c>
    </row>
    <row r="71" spans="1:15">
      <c r="A71" s="141"/>
      <c r="B71" s="141"/>
      <c r="C71" s="153"/>
      <c r="D71" s="55" t="s">
        <v>137</v>
      </c>
      <c r="E71" s="43"/>
      <c r="F71" s="43"/>
      <c r="G71" s="43"/>
      <c r="H71" s="43"/>
      <c r="I71" s="43"/>
      <c r="J71" s="43"/>
      <c r="K71" s="43"/>
      <c r="L71" s="44"/>
      <c r="M71" s="44"/>
      <c r="N71" s="44"/>
      <c r="O71" s="119">
        <f t="shared" si="2"/>
        <v>0</v>
      </c>
    </row>
    <row r="72" spans="1:15">
      <c r="A72" s="141">
        <v>32</v>
      </c>
      <c r="B72" s="141">
        <v>7</v>
      </c>
      <c r="C72" s="153" t="s">
        <v>138</v>
      </c>
      <c r="D72" s="55" t="s">
        <v>34</v>
      </c>
      <c r="E72" s="43">
        <f>E73+E77+E78+E79+E80</f>
        <v>297.60000000000002</v>
      </c>
      <c r="F72" s="43">
        <f t="shared" ref="F72:N72" si="16">F73+F77+F78+F79+F80</f>
        <v>11605.8</v>
      </c>
      <c r="G72" s="43">
        <f t="shared" si="16"/>
        <v>0</v>
      </c>
      <c r="H72" s="43">
        <f t="shared" si="16"/>
        <v>0</v>
      </c>
      <c r="I72" s="43">
        <f t="shared" si="16"/>
        <v>0</v>
      </c>
      <c r="J72" s="43">
        <f>J73</f>
        <v>27394.6</v>
      </c>
      <c r="K72" s="43">
        <f t="shared" si="16"/>
        <v>0</v>
      </c>
      <c r="L72" s="43">
        <f t="shared" si="16"/>
        <v>0</v>
      </c>
      <c r="M72" s="43">
        <f t="shared" si="16"/>
        <v>0</v>
      </c>
      <c r="N72" s="43">
        <f t="shared" si="16"/>
        <v>0</v>
      </c>
      <c r="O72" s="119">
        <f t="shared" si="2"/>
        <v>39298</v>
      </c>
    </row>
    <row r="73" spans="1:15" ht="45">
      <c r="A73" s="141"/>
      <c r="B73" s="141"/>
      <c r="C73" s="153"/>
      <c r="D73" s="55" t="s">
        <v>130</v>
      </c>
      <c r="E73" s="43">
        <v>297.60000000000002</v>
      </c>
      <c r="F73" s="43">
        <v>11605.8</v>
      </c>
      <c r="G73" s="43"/>
      <c r="H73" s="43"/>
      <c r="I73" s="43"/>
      <c r="J73" s="43">
        <v>27394.6</v>
      </c>
      <c r="K73" s="43"/>
      <c r="L73" s="44"/>
      <c r="M73" s="43">
        <f t="shared" ref="M73:N74" si="17">L73*1.04</f>
        <v>0</v>
      </c>
      <c r="N73" s="43">
        <f t="shared" si="17"/>
        <v>0</v>
      </c>
      <c r="O73" s="119">
        <f t="shared" si="2"/>
        <v>39298</v>
      </c>
    </row>
    <row r="74" spans="1:15" ht="30">
      <c r="A74" s="141"/>
      <c r="B74" s="141"/>
      <c r="C74" s="153"/>
      <c r="D74" s="55" t="s">
        <v>131</v>
      </c>
      <c r="E74" s="43"/>
      <c r="F74" s="43">
        <v>5349.4</v>
      </c>
      <c r="G74" s="43"/>
      <c r="H74" s="43"/>
      <c r="I74" s="43"/>
      <c r="J74" s="43"/>
      <c r="K74" s="43"/>
      <c r="L74" s="44"/>
      <c r="M74" s="43">
        <f t="shared" si="17"/>
        <v>0</v>
      </c>
      <c r="N74" s="43">
        <f t="shared" si="17"/>
        <v>0</v>
      </c>
      <c r="O74" s="119">
        <f t="shared" si="2"/>
        <v>5349.4</v>
      </c>
    </row>
    <row r="75" spans="1:15" ht="35.450000000000003" customHeight="1">
      <c r="A75" s="141"/>
      <c r="B75" s="141"/>
      <c r="C75" s="153"/>
      <c r="D75" s="55" t="s">
        <v>132</v>
      </c>
      <c r="E75" s="43"/>
      <c r="F75" s="43"/>
      <c r="G75" s="43"/>
      <c r="H75" s="43"/>
      <c r="I75" s="43"/>
      <c r="J75" s="43"/>
      <c r="K75" s="43"/>
      <c r="L75" s="44"/>
      <c r="M75" s="44"/>
      <c r="N75" s="44"/>
      <c r="O75" s="119">
        <f t="shared" si="2"/>
        <v>0</v>
      </c>
    </row>
    <row r="76" spans="1:15" ht="60">
      <c r="A76" s="141"/>
      <c r="B76" s="141"/>
      <c r="C76" s="153"/>
      <c r="D76" s="55" t="s">
        <v>133</v>
      </c>
      <c r="E76" s="43"/>
      <c r="F76" s="43"/>
      <c r="G76" s="43"/>
      <c r="H76" s="43"/>
      <c r="I76" s="43"/>
      <c r="J76" s="43">
        <v>27120.7</v>
      </c>
      <c r="K76" s="43"/>
      <c r="L76" s="43"/>
      <c r="M76" s="43"/>
      <c r="N76" s="43"/>
      <c r="O76" s="119">
        <f t="shared" si="2"/>
        <v>27120.7</v>
      </c>
    </row>
    <row r="77" spans="1:15" ht="60">
      <c r="A77" s="141"/>
      <c r="B77" s="141"/>
      <c r="C77" s="153"/>
      <c r="D77" s="55" t="s">
        <v>134</v>
      </c>
      <c r="E77" s="43"/>
      <c r="F77" s="43"/>
      <c r="G77" s="43"/>
      <c r="H77" s="43"/>
      <c r="I77" s="43"/>
      <c r="J77" s="43"/>
      <c r="K77" s="43"/>
      <c r="L77" s="44"/>
      <c r="M77" s="44"/>
      <c r="N77" s="44"/>
      <c r="O77" s="119">
        <f t="shared" si="2"/>
        <v>0</v>
      </c>
    </row>
    <row r="78" spans="1:15" ht="90">
      <c r="A78" s="141"/>
      <c r="B78" s="141"/>
      <c r="C78" s="153"/>
      <c r="D78" s="55" t="s">
        <v>135</v>
      </c>
      <c r="E78" s="43"/>
      <c r="F78" s="43"/>
      <c r="G78" s="43"/>
      <c r="H78" s="43"/>
      <c r="I78" s="43"/>
      <c r="J78" s="43"/>
      <c r="K78" s="43"/>
      <c r="L78" s="44"/>
      <c r="M78" s="44"/>
      <c r="N78" s="44"/>
      <c r="O78" s="119">
        <f t="shared" si="2"/>
        <v>0</v>
      </c>
    </row>
    <row r="79" spans="1:15" ht="44.45" customHeight="1">
      <c r="A79" s="141"/>
      <c r="B79" s="141"/>
      <c r="C79" s="153"/>
      <c r="D79" s="55" t="s">
        <v>136</v>
      </c>
      <c r="E79" s="43"/>
      <c r="F79" s="43"/>
      <c r="G79" s="43"/>
      <c r="H79" s="43"/>
      <c r="I79" s="43"/>
      <c r="J79" s="43"/>
      <c r="K79" s="43"/>
      <c r="L79" s="44"/>
      <c r="M79" s="44"/>
      <c r="N79" s="44"/>
      <c r="O79" s="119">
        <f t="shared" si="2"/>
        <v>0</v>
      </c>
    </row>
    <row r="80" spans="1:15" ht="21" customHeight="1">
      <c r="A80" s="141"/>
      <c r="B80" s="141"/>
      <c r="C80" s="153"/>
      <c r="D80" s="55" t="s">
        <v>137</v>
      </c>
      <c r="E80" s="43"/>
      <c r="F80" s="43"/>
      <c r="G80" s="43"/>
      <c r="H80" s="43"/>
      <c r="I80" s="43"/>
      <c r="J80" s="43"/>
      <c r="K80" s="43"/>
      <c r="L80" s="44"/>
      <c r="M80" s="44"/>
      <c r="N80" s="44"/>
      <c r="O80" s="119">
        <f t="shared" si="2"/>
        <v>0</v>
      </c>
    </row>
    <row r="81" spans="1:15" ht="15" customHeight="1">
      <c r="A81" s="142">
        <v>32</v>
      </c>
      <c r="B81" s="142">
        <v>9</v>
      </c>
      <c r="C81" s="187" t="s">
        <v>109</v>
      </c>
      <c r="D81" s="55" t="s">
        <v>34</v>
      </c>
      <c r="E81" s="43">
        <f>E82+E86+E87+E88+E89</f>
        <v>255983.5</v>
      </c>
      <c r="F81" s="43">
        <f t="shared" ref="F81:N81" si="18">F82+F86+F87+F88+F89</f>
        <v>279001.5</v>
      </c>
      <c r="G81" s="43">
        <f t="shared" si="18"/>
        <v>265074.3</v>
      </c>
      <c r="H81" s="43">
        <f t="shared" si="18"/>
        <v>229088.8</v>
      </c>
      <c r="I81" s="43">
        <f t="shared" si="18"/>
        <v>187150.5</v>
      </c>
      <c r="J81" s="43">
        <f t="shared" si="18"/>
        <v>194950.39999999999</v>
      </c>
      <c r="K81" s="43">
        <f t="shared" si="18"/>
        <v>195105.1</v>
      </c>
      <c r="L81" s="43">
        <f t="shared" si="18"/>
        <v>104092.1</v>
      </c>
      <c r="M81" s="43">
        <f t="shared" si="18"/>
        <v>117972.7</v>
      </c>
      <c r="N81" s="43">
        <f t="shared" si="18"/>
        <v>117028.9</v>
      </c>
      <c r="O81" s="119">
        <f t="shared" si="2"/>
        <v>1945447.8</v>
      </c>
    </row>
    <row r="82" spans="1:15" ht="45">
      <c r="A82" s="143"/>
      <c r="B82" s="143"/>
      <c r="C82" s="188"/>
      <c r="D82" s="55" t="s">
        <v>130</v>
      </c>
      <c r="E82" s="43">
        <v>255983.5</v>
      </c>
      <c r="F82" s="43">
        <v>279001.5</v>
      </c>
      <c r="G82" s="43">
        <v>265074.3</v>
      </c>
      <c r="H82" s="43">
        <v>229088.8</v>
      </c>
      <c r="I82" s="43">
        <v>187150.5</v>
      </c>
      <c r="J82" s="43">
        <v>194950.39999999999</v>
      </c>
      <c r="K82" s="43">
        <v>195105.1</v>
      </c>
      <c r="L82" s="43">
        <v>104092.1</v>
      </c>
      <c r="M82" s="43">
        <v>117972.7</v>
      </c>
      <c r="N82" s="43">
        <f>M82*0.992</f>
        <v>117028.9</v>
      </c>
      <c r="O82" s="119">
        <f t="shared" si="2"/>
        <v>1945447.8</v>
      </c>
    </row>
    <row r="83" spans="1:15" ht="30">
      <c r="A83" s="143"/>
      <c r="B83" s="143"/>
      <c r="C83" s="188"/>
      <c r="D83" s="55" t="s">
        <v>131</v>
      </c>
      <c r="E83" s="43"/>
      <c r="F83" s="43"/>
      <c r="G83" s="43"/>
      <c r="H83" s="43"/>
      <c r="I83" s="43"/>
      <c r="J83" s="43"/>
      <c r="K83" s="43"/>
      <c r="L83" s="44"/>
      <c r="M83" s="43"/>
      <c r="N83" s="43"/>
      <c r="O83" s="119">
        <f t="shared" ref="O83:O89" si="19">E83+F83+G83+H83+I83+J83+K83+L83+M83+N83</f>
        <v>0</v>
      </c>
    </row>
    <row r="84" spans="1:15" ht="35.450000000000003" customHeight="1">
      <c r="A84" s="143"/>
      <c r="B84" s="143"/>
      <c r="C84" s="188"/>
      <c r="D84" s="55" t="s">
        <v>132</v>
      </c>
      <c r="E84" s="43"/>
      <c r="F84" s="43"/>
      <c r="G84" s="43"/>
      <c r="H84" s="43"/>
      <c r="I84" s="43"/>
      <c r="J84" s="43"/>
      <c r="K84" s="43"/>
      <c r="L84" s="44"/>
      <c r="M84" s="44"/>
      <c r="N84" s="44"/>
      <c r="O84" s="119">
        <f t="shared" si="19"/>
        <v>0</v>
      </c>
    </row>
    <row r="85" spans="1:15" ht="60">
      <c r="A85" s="143"/>
      <c r="B85" s="143"/>
      <c r="C85" s="188"/>
      <c r="D85" s="55" t="s">
        <v>133</v>
      </c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119">
        <f t="shared" si="19"/>
        <v>0</v>
      </c>
    </row>
    <row r="86" spans="1:15" ht="60">
      <c r="A86" s="143"/>
      <c r="B86" s="143"/>
      <c r="C86" s="188"/>
      <c r="D86" s="55" t="s">
        <v>134</v>
      </c>
      <c r="E86" s="43"/>
      <c r="F86" s="43"/>
      <c r="G86" s="43"/>
      <c r="H86" s="43"/>
      <c r="I86" s="43"/>
      <c r="J86" s="43"/>
      <c r="K86" s="43"/>
      <c r="L86" s="44"/>
      <c r="M86" s="44"/>
      <c r="N86" s="44"/>
      <c r="O86" s="119">
        <f t="shared" si="19"/>
        <v>0</v>
      </c>
    </row>
    <row r="87" spans="1:15" ht="90">
      <c r="A87" s="143"/>
      <c r="B87" s="143"/>
      <c r="C87" s="188"/>
      <c r="D87" s="55" t="s">
        <v>135</v>
      </c>
      <c r="E87" s="43"/>
      <c r="F87" s="43"/>
      <c r="G87" s="43"/>
      <c r="H87" s="43"/>
      <c r="I87" s="43"/>
      <c r="J87" s="43"/>
      <c r="K87" s="43"/>
      <c r="L87" s="44"/>
      <c r="M87" s="44"/>
      <c r="N87" s="44"/>
      <c r="O87" s="119">
        <f t="shared" si="19"/>
        <v>0</v>
      </c>
    </row>
    <row r="88" spans="1:15" ht="44.45" customHeight="1">
      <c r="A88" s="143"/>
      <c r="B88" s="143"/>
      <c r="C88" s="188"/>
      <c r="D88" s="55" t="s">
        <v>136</v>
      </c>
      <c r="E88" s="43"/>
      <c r="F88" s="43"/>
      <c r="G88" s="43"/>
      <c r="H88" s="43"/>
      <c r="I88" s="43"/>
      <c r="J88" s="43"/>
      <c r="K88" s="43"/>
      <c r="L88" s="44"/>
      <c r="M88" s="44"/>
      <c r="N88" s="44"/>
      <c r="O88" s="119">
        <f t="shared" si="19"/>
        <v>0</v>
      </c>
    </row>
    <row r="89" spans="1:15" ht="21" customHeight="1">
      <c r="A89" s="144"/>
      <c r="B89" s="144"/>
      <c r="C89" s="189"/>
      <c r="D89" s="55" t="s">
        <v>137</v>
      </c>
      <c r="E89" s="43"/>
      <c r="F89" s="43"/>
      <c r="G89" s="43"/>
      <c r="H89" s="43"/>
      <c r="I89" s="43"/>
      <c r="J89" s="43"/>
      <c r="K89" s="43"/>
      <c r="L89" s="44"/>
      <c r="M89" s="44"/>
      <c r="N89" s="44"/>
      <c r="O89" s="119">
        <f t="shared" si="19"/>
        <v>0</v>
      </c>
    </row>
    <row r="90" spans="1:15">
      <c r="A90" s="46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122" t="s">
        <v>235</v>
      </c>
    </row>
    <row r="91" spans="1:15">
      <c r="A91" s="186" t="s">
        <v>237</v>
      </c>
      <c r="B91" s="186"/>
      <c r="C91" s="186"/>
      <c r="D91" s="186"/>
      <c r="E91" s="186"/>
      <c r="F91" s="186"/>
      <c r="G91" s="186"/>
      <c r="H91" s="186"/>
      <c r="I91" s="186"/>
      <c r="J91" s="186"/>
      <c r="K91" s="186"/>
      <c r="L91" s="186"/>
      <c r="M91" s="186"/>
      <c r="N91" s="186"/>
    </row>
    <row r="92" spans="1:15">
      <c r="A92" s="35"/>
      <c r="B92" s="35"/>
      <c r="C92" s="35"/>
      <c r="D92" s="35"/>
      <c r="E92" s="52"/>
      <c r="F92" s="52"/>
      <c r="N92" s="47"/>
    </row>
  </sheetData>
  <mergeCells count="43">
    <mergeCell ref="A9:N9"/>
    <mergeCell ref="K1:N1"/>
    <mergeCell ref="K2:N2"/>
    <mergeCell ref="K4:N4"/>
    <mergeCell ref="K5:N5"/>
    <mergeCell ref="A8:N8"/>
    <mergeCell ref="B11:N11"/>
    <mergeCell ref="A12:B12"/>
    <mergeCell ref="F12:N12"/>
    <mergeCell ref="B13:N13"/>
    <mergeCell ref="A15:B15"/>
    <mergeCell ref="C15:C17"/>
    <mergeCell ref="D15:D17"/>
    <mergeCell ref="E15:N15"/>
    <mergeCell ref="A16:A17"/>
    <mergeCell ref="B16:B17"/>
    <mergeCell ref="E16:H16"/>
    <mergeCell ref="I16:N16"/>
    <mergeCell ref="B18:B26"/>
    <mergeCell ref="C18:C26"/>
    <mergeCell ref="A36:A44"/>
    <mergeCell ref="B36:B44"/>
    <mergeCell ref="C36:C44"/>
    <mergeCell ref="A27:A35"/>
    <mergeCell ref="B27:B35"/>
    <mergeCell ref="C27:C35"/>
    <mergeCell ref="A18:A26"/>
    <mergeCell ref="A45:A53"/>
    <mergeCell ref="B45:B53"/>
    <mergeCell ref="C45:C53"/>
    <mergeCell ref="A54:A62"/>
    <mergeCell ref="B54:B62"/>
    <mergeCell ref="C54:C62"/>
    <mergeCell ref="A63:A71"/>
    <mergeCell ref="B63:B71"/>
    <mergeCell ref="C63:C71"/>
    <mergeCell ref="A91:N91"/>
    <mergeCell ref="A72:A80"/>
    <mergeCell ref="B72:B80"/>
    <mergeCell ref="C72:C80"/>
    <mergeCell ref="A81:A89"/>
    <mergeCell ref="B81:B89"/>
    <mergeCell ref="C81:C89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1а МО</vt:lpstr>
      <vt:lpstr>4 Госзадание</vt:lpstr>
      <vt:lpstr>5 ресурсное обеспечение</vt:lpstr>
      <vt:lpstr>6 оценка расходов </vt:lpstr>
      <vt:lpstr>'4 Госзадание'!Заголовки_для_печати</vt:lpstr>
      <vt:lpstr>'5 ресурсное обеспечение'!Заголовки_для_печати</vt:lpstr>
      <vt:lpstr>'6 оценка расходов '!Заголовки_для_печати</vt:lpstr>
      <vt:lpstr>'4 Госзадание'!Область_печати</vt:lpstr>
      <vt:lpstr>'5 ресурсное обеспечение'!Область_печати</vt:lpstr>
      <vt:lpstr>'6 оценка расходов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7352</dc:creator>
  <cp:lastModifiedBy>пользователь</cp:lastModifiedBy>
  <cp:lastPrinted>2021-08-31T07:15:31Z</cp:lastPrinted>
  <dcterms:created xsi:type="dcterms:W3CDTF">2020-07-15T13:01:25Z</dcterms:created>
  <dcterms:modified xsi:type="dcterms:W3CDTF">2021-08-31T09:34:24Z</dcterms:modified>
</cp:coreProperties>
</file>