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05" yWindow="-15" windowWidth="11940" windowHeight="10080"/>
  </bookViews>
  <sheets>
    <sheet name="Форма 1 расходы" sheetId="9" r:id="rId1"/>
    <sheet name="Форма 4 ГЗ" sheetId="8" r:id="rId2"/>
    <sheet name="Форма 5 целевые показатели" sheetId="5" r:id="rId3"/>
  </sheets>
  <externalReferences>
    <externalReference r:id="rId4"/>
    <externalReference r:id="rId5"/>
  </externalReferences>
  <definedNames>
    <definedName name="_GoBack" localSheetId="0">'Форма 1 расходы'!#REF!</definedName>
    <definedName name="_xlnm._FilterDatabase" localSheetId="0" hidden="1">'Форма 1 расходы'!$A$19:$R$168</definedName>
    <definedName name="_xlnm._FilterDatabase" localSheetId="1" hidden="1">'Форма 4 ГЗ'!$A$21:$N$35</definedName>
    <definedName name="_xlnm.Print_Titles" localSheetId="0">'Форма 1 расходы'!$18:$19</definedName>
    <definedName name="_xlnm.Print_Titles" localSheetId="1">'Форма 4 ГЗ'!$20:$21</definedName>
    <definedName name="_xlnm.Print_Titles" localSheetId="2">'Форма 5 целевые показатели'!$21:$23</definedName>
    <definedName name="_xlnm.Print_Area" localSheetId="0">'Форма 1 расходы'!$A$1:$Q$164</definedName>
    <definedName name="_xlnm.Print_Area" localSheetId="1">'Форма 4 ГЗ'!$A$1:$N$38</definedName>
    <definedName name="_xlnm.Print_Area" localSheetId="2">'Форма 5 целевые показатели'!$A$1:$M$62</definedName>
  </definedNames>
  <calcPr calcId="125725"/>
</workbook>
</file>

<file path=xl/calcChain.xml><?xml version="1.0" encoding="utf-8"?>
<calcChain xmlns="http://schemas.openxmlformats.org/spreadsheetml/2006/main">
  <c r="N66" i="9"/>
  <c r="N65" s="1"/>
  <c r="M25" i="8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N23"/>
  <c r="M23"/>
  <c r="P122" i="9" l="1"/>
  <c r="Q122"/>
  <c r="P124"/>
  <c r="Q124"/>
  <c r="P126"/>
  <c r="Q126"/>
  <c r="P128"/>
  <c r="Q128"/>
  <c r="Q132"/>
  <c r="P134"/>
  <c r="Q134"/>
  <c r="P143"/>
  <c r="Q143"/>
  <c r="P150"/>
  <c r="Q150"/>
  <c r="P151"/>
  <c r="P154"/>
  <c r="Q154"/>
  <c r="P156"/>
  <c r="Q156"/>
  <c r="P158"/>
  <c r="Q158"/>
  <c r="P163"/>
  <c r="Q163"/>
  <c r="P164"/>
  <c r="Q164"/>
  <c r="Q116"/>
  <c r="P116"/>
  <c r="P99"/>
  <c r="Q99"/>
  <c r="P100"/>
  <c r="Q100"/>
  <c r="P101"/>
  <c r="Q101"/>
  <c r="P102"/>
  <c r="Q102"/>
  <c r="P103"/>
  <c r="Q103"/>
  <c r="Q106"/>
  <c r="Q107"/>
  <c r="P111"/>
  <c r="Q111"/>
  <c r="P112"/>
  <c r="Q112"/>
  <c r="P113"/>
  <c r="Q113"/>
  <c r="Q114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4"/>
  <c r="Q54"/>
  <c r="P56"/>
  <c r="Q56"/>
  <c r="P57"/>
  <c r="Q57"/>
  <c r="P70"/>
  <c r="Q70"/>
  <c r="P71"/>
  <c r="Q71"/>
  <c r="P74"/>
  <c r="Q74"/>
  <c r="P75"/>
  <c r="Q75"/>
  <c r="P80"/>
  <c r="Q80"/>
  <c r="P82"/>
  <c r="Q82"/>
  <c r="P84"/>
  <c r="Q84"/>
  <c r="P85"/>
  <c r="Q85"/>
  <c r="P88"/>
  <c r="Q88"/>
  <c r="P89"/>
  <c r="P90"/>
  <c r="Q90"/>
  <c r="N63" l="1"/>
  <c r="N25" s="1"/>
  <c r="M63"/>
  <c r="M25" s="1"/>
  <c r="O63"/>
  <c r="M66"/>
  <c r="M65" s="1"/>
  <c r="N27"/>
  <c r="O66"/>
  <c r="O65" s="1"/>
  <c r="M67"/>
  <c r="M28" s="1"/>
  <c r="N67"/>
  <c r="N28" s="1"/>
  <c r="O67"/>
  <c r="M68"/>
  <c r="N68"/>
  <c r="M61"/>
  <c r="M87"/>
  <c r="M86" s="1"/>
  <c r="N115"/>
  <c r="N64" s="1"/>
  <c r="N26" s="1"/>
  <c r="O115"/>
  <c r="M115"/>
  <c r="M64" s="1"/>
  <c r="M26" s="1"/>
  <c r="N120"/>
  <c r="O120"/>
  <c r="N149"/>
  <c r="N148" s="1"/>
  <c r="O149"/>
  <c r="M149"/>
  <c r="M148" s="1"/>
  <c r="N153"/>
  <c r="Q149" l="1"/>
  <c r="P149"/>
  <c r="Q120"/>
  <c r="P66"/>
  <c r="Q115"/>
  <c r="P115"/>
  <c r="Q67"/>
  <c r="Q63"/>
  <c r="P63"/>
  <c r="O148"/>
  <c r="M27"/>
  <c r="O64"/>
  <c r="O28"/>
  <c r="O27"/>
  <c r="M62"/>
  <c r="O62"/>
  <c r="O25"/>
  <c r="N62"/>
  <c r="N24"/>
  <c r="M24"/>
  <c r="Q25" l="1"/>
  <c r="P25"/>
  <c r="P27"/>
  <c r="Q28"/>
  <c r="Q62"/>
  <c r="P62"/>
  <c r="Q65"/>
  <c r="P65"/>
  <c r="Q64"/>
  <c r="P64"/>
  <c r="Q148"/>
  <c r="P148"/>
  <c r="O26"/>
  <c r="Q26" l="1"/>
  <c r="P26"/>
  <c r="O24"/>
  <c r="Q24" l="1"/>
  <c r="P24"/>
  <c r="O72" l="1"/>
  <c r="O52"/>
  <c r="O61" l="1"/>
  <c r="Q72"/>
  <c r="P72"/>
  <c r="O68"/>
  <c r="N61"/>
  <c r="N110"/>
  <c r="Q110" s="1"/>
  <c r="N52"/>
  <c r="Q52" s="1"/>
  <c r="O31"/>
  <c r="N161"/>
  <c r="Q161" s="1"/>
  <c r="O147"/>
  <c r="N147"/>
  <c r="O131"/>
  <c r="N131"/>
  <c r="O109"/>
  <c r="N109"/>
  <c r="O108" l="1"/>
  <c r="O105" s="1"/>
  <c r="Q109"/>
  <c r="P109"/>
  <c r="Q131"/>
  <c r="Q147"/>
  <c r="Q61"/>
  <c r="P61"/>
  <c r="Q68"/>
  <c r="P68"/>
  <c r="O23"/>
  <c r="N108"/>
  <c r="N105" s="1"/>
  <c r="N104" s="1"/>
  <c r="N31"/>
  <c r="N23" s="1"/>
  <c r="M110"/>
  <c r="M52"/>
  <c r="M32" l="1"/>
  <c r="P52"/>
  <c r="M108"/>
  <c r="M105" s="1"/>
  <c r="M104" s="1"/>
  <c r="P110"/>
  <c r="Q105"/>
  <c r="P105"/>
  <c r="Q31"/>
  <c r="Q108"/>
  <c r="Q23"/>
  <c r="P108"/>
  <c r="O104"/>
  <c r="M31"/>
  <c r="P31" s="1"/>
  <c r="Q104" l="1"/>
  <c r="P104"/>
  <c r="M120"/>
  <c r="P120" s="1"/>
  <c r="N162"/>
  <c r="O162"/>
  <c r="M162"/>
  <c r="N144"/>
  <c r="O144"/>
  <c r="M144"/>
  <c r="M131"/>
  <c r="N127"/>
  <c r="O127"/>
  <c r="M127"/>
  <c r="N123"/>
  <c r="O123"/>
  <c r="M123"/>
  <c r="N121"/>
  <c r="O121"/>
  <c r="M121"/>
  <c r="N98"/>
  <c r="O98"/>
  <c r="M98"/>
  <c r="N87"/>
  <c r="N86" s="1"/>
  <c r="O87"/>
  <c r="N83"/>
  <c r="O83"/>
  <c r="M83"/>
  <c r="N81"/>
  <c r="O81"/>
  <c r="M81"/>
  <c r="N78"/>
  <c r="O78"/>
  <c r="M78"/>
  <c r="N55"/>
  <c r="O55"/>
  <c r="M55"/>
  <c r="N53"/>
  <c r="O53"/>
  <c r="M53"/>
  <c r="N32"/>
  <c r="N29" s="1"/>
  <c r="O32"/>
  <c r="O159"/>
  <c r="N159"/>
  <c r="M161"/>
  <c r="O157"/>
  <c r="N157"/>
  <c r="M157"/>
  <c r="O155"/>
  <c r="N155"/>
  <c r="M155"/>
  <c r="O153"/>
  <c r="M153"/>
  <c r="O142"/>
  <c r="N142"/>
  <c r="M142"/>
  <c r="O133"/>
  <c r="N133"/>
  <c r="M133"/>
  <c r="O146"/>
  <c r="N146"/>
  <c r="M147"/>
  <c r="O129"/>
  <c r="N129"/>
  <c r="O125"/>
  <c r="N125"/>
  <c r="M125"/>
  <c r="H35" i="8"/>
  <c r="H25"/>
  <c r="M146" i="9" l="1"/>
  <c r="P146" s="1"/>
  <c r="P147"/>
  <c r="M159"/>
  <c r="M152" s="1"/>
  <c r="P161"/>
  <c r="M129"/>
  <c r="P129" s="1"/>
  <c r="P131"/>
  <c r="Q146"/>
  <c r="Q142"/>
  <c r="P142"/>
  <c r="Q153"/>
  <c r="P153"/>
  <c r="Q157"/>
  <c r="P157"/>
  <c r="Q32"/>
  <c r="P32"/>
  <c r="Q55"/>
  <c r="P55"/>
  <c r="Q81"/>
  <c r="P81"/>
  <c r="Q98"/>
  <c r="P98"/>
  <c r="Q123"/>
  <c r="P123"/>
  <c r="Q162"/>
  <c r="P162"/>
  <c r="Q125"/>
  <c r="P125"/>
  <c r="Q129"/>
  <c r="Q133"/>
  <c r="P133"/>
  <c r="Q155"/>
  <c r="P155"/>
  <c r="Q159"/>
  <c r="P159"/>
  <c r="Q53"/>
  <c r="P53"/>
  <c r="Q78"/>
  <c r="P78"/>
  <c r="Q83"/>
  <c r="P83"/>
  <c r="Q87"/>
  <c r="P87"/>
  <c r="Q121"/>
  <c r="P121"/>
  <c r="Q127"/>
  <c r="P127"/>
  <c r="O59"/>
  <c r="O58" s="1"/>
  <c r="O86"/>
  <c r="O152"/>
  <c r="N152"/>
  <c r="O29"/>
  <c r="M29"/>
  <c r="M30" s="1"/>
  <c r="M59"/>
  <c r="N59"/>
  <c r="O118"/>
  <c r="N118"/>
  <c r="N119" s="1"/>
  <c r="O30"/>
  <c r="N30"/>
  <c r="M23"/>
  <c r="P23" s="1"/>
  <c r="M118" l="1"/>
  <c r="M119" s="1"/>
  <c r="O60"/>
  <c r="Q30"/>
  <c r="P30"/>
  <c r="Q29"/>
  <c r="P29"/>
  <c r="Q152"/>
  <c r="P152"/>
  <c r="Q59"/>
  <c r="P59"/>
  <c r="P118"/>
  <c r="Q118"/>
  <c r="Q86"/>
  <c r="P86"/>
  <c r="O119"/>
  <c r="N60"/>
  <c r="Q60" s="1"/>
  <c r="N58"/>
  <c r="Q58" s="1"/>
  <c r="M58"/>
  <c r="P58" s="1"/>
  <c r="M60"/>
  <c r="N22"/>
  <c r="N21" s="1"/>
  <c r="N20" s="1"/>
  <c r="M22"/>
  <c r="P60" l="1"/>
  <c r="Q119"/>
  <c r="P119"/>
  <c r="O22"/>
  <c r="M21"/>
  <c r="M20" s="1"/>
  <c r="Q22" l="1"/>
  <c r="P22"/>
  <c r="O21"/>
  <c r="Q21" l="1"/>
  <c r="P21"/>
  <c r="O20"/>
  <c r="P20" l="1"/>
  <c r="Q20"/>
</calcChain>
</file>

<file path=xl/sharedStrings.xml><?xml version="1.0" encoding="utf-8"?>
<sst xmlns="http://schemas.openxmlformats.org/spreadsheetml/2006/main" count="1364" uniqueCount="458">
  <si>
    <t>Код аналитической программной классификации</t>
  </si>
  <si>
    <t>ГП</t>
  </si>
  <si>
    <t>Пп</t>
  </si>
  <si>
    <t>ОМ</t>
  </si>
  <si>
    <t>М</t>
  </si>
  <si>
    <t>30</t>
  </si>
  <si>
    <t>1</t>
  </si>
  <si>
    <t xml:space="preserve">Развитие мер социальной поддержки отдельных категорий граждан </t>
  </si>
  <si>
    <t>01</t>
  </si>
  <si>
    <t>Предоставление мер социальной поддержки, оказание государственной социальной помощи, выплата социальных пособий и компенсаций отдельным категориям граждан</t>
  </si>
  <si>
    <t>Обеспечение мер социальной поддержки ветеранов труда (ежемесячная денежная выплата)</t>
  </si>
  <si>
    <t>02</t>
  </si>
  <si>
    <t>Обеспечение мер социальной поддержки тружеников тыла</t>
  </si>
  <si>
    <t>03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</si>
  <si>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</si>
  <si>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04</t>
  </si>
  <si>
    <t>Обеспечение мер социальной поддержки ветеранов труда (ежемесячная денежная компенсация расходов на оплату жилого помещения и коммунальных услуг)</t>
  </si>
  <si>
    <t>05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</si>
  <si>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компенсация расходов на оплату жилого помещения и коммунальных услуг)</t>
  </si>
  <si>
    <t>06</t>
  </si>
  <si>
    <t>Оплата жилищно-коммунальных услуг отдельным категориям граждан</t>
  </si>
  <si>
    <t>07</t>
  </si>
  <si>
    <t>Обеспечение мер социальной поддержки для лиц, награжденных знаком «Почетный донор СССР», «Почетный донор России»</t>
  </si>
  <si>
    <t>08</t>
  </si>
  <si>
    <t>09</t>
  </si>
  <si>
    <t>На реализацию Указа Президента Удмуртской Республики от 16 июня 2009 года № 173 «Об организации чествования супружеских пар, отмечающих 50-, 55-, 60-, 65-, 70- и 75-летие совместной жизни»</t>
  </si>
  <si>
    <t>10</t>
  </si>
  <si>
    <t>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</t>
  </si>
  <si>
    <t>11</t>
  </si>
  <si>
    <t>На реализацию льгот гражданам, имеющим звание «Почетный гражданин Удмуртской Республики»</t>
  </si>
  <si>
    <t>12</t>
  </si>
  <si>
    <t>На реализацию Закона Удмуртской Республики от 14 июня 2007 года № 30-РЗ «О ежегодной денежной выплате инвалидам боевых действий, проходившим военную службу по призыву»</t>
  </si>
  <si>
    <t>13</t>
  </si>
  <si>
    <t>Доплаты к пенсиям государственных служащих субъектов Российской Федерации и муниципальных служащих</t>
  </si>
  <si>
    <t>14</t>
  </si>
  <si>
    <t>Выплата стипендий учащимся организаций среднего профессионального образования</t>
  </si>
  <si>
    <t>15</t>
  </si>
  <si>
    <t xml:space="preserve">Осуществление ежемесячной денежной выплаты отдельным категориям граждан </t>
  </si>
  <si>
    <t>16</t>
  </si>
  <si>
    <t>17</t>
  </si>
  <si>
    <t>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</si>
  <si>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18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</si>
  <si>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</si>
  <si>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19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</si>
  <si>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                                 </t>
  </si>
  <si>
    <t xml:space="preserve">Обеспечение техническими средствами реабилитации отдельных категорий граждан в части полномочий Удмуртской Республики </t>
  </si>
  <si>
    <t>Удмуртская  республиканская общественная организация Всероссийской общественной организации ветеранов (пенсионеров) войны, труда, Вооруженных Сил и правоохранительных органов</t>
  </si>
  <si>
    <t>2</t>
  </si>
  <si>
    <t xml:space="preserve"> Реализация демографической и семейной политики, совершенствование социальной поддержки семей с детьми</t>
  </si>
  <si>
    <t>Расходы на выплату ежемесячных пособий по уходу за ребенком лицам, не подлежащим обязательному социальному страхованию  на случай временной нетрудоспособности и в связи с материнством, а также уволенных в связи с ликвидацией организаций</t>
  </si>
  <si>
    <t>Ежемесячная денежная выплата нуждающимся в поддержке семьям при рождении в семье после 31 декабря 2012 года третьего и последующих детей</t>
  </si>
  <si>
    <t xml:space="preserve">Единовременное пособие беременной жене военнослужащего, проходящего военную службу по призыву, а также ежемесячное пособие на ребенка служащего, проходящего военную службу по призыву                    
</t>
  </si>
  <si>
    <t>Оказание единовременной материальной помощи семьям, направляющим детей-инвалидов на продолжительное лечение или операцию за пределы Удмуртской Республики</t>
  </si>
  <si>
    <t>Денежное вознаграждение награжденным знаком отличия «Материнская слава» и «Родительская слава»</t>
  </si>
  <si>
    <t>На реализацию Закона Удмуртской Республики от 7 октября 2005 года № 52-РЗ «Об учреждении знака отличия «Материнская слава»</t>
  </si>
  <si>
    <t>Единовременное денежное вознаграждение  для награжденных знаком отличия «Родительская слава»</t>
  </si>
  <si>
    <t>Обеспечение текущей деятельности автономного учреждения Удмуртской Республики «Загородный оздоровительный комплекс «Лесная сказка»</t>
  </si>
  <si>
    <t>Оказание государственными учреждениями государственных услуг, выполнение работ, финансовое обеспечение деятельности государственных учреждений</t>
  </si>
  <si>
    <t xml:space="preserve">Осуществление мер по профилактике безнадзорности и правонарушений несовершеннолетних                                  </t>
  </si>
  <si>
    <t xml:space="preserve">Расходы на осуществление деятельности, связанной с перевозкой в пределах Удмуртской Республики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                   </t>
  </si>
  <si>
    <t>Выполнение мероприятий по укреплению и развитию института семьи</t>
  </si>
  <si>
    <t>Реализация мер по стабилизации демографической ситуации в Удмуртской Республике</t>
  </si>
  <si>
    <t xml:space="preserve">Предоставление мер социальной поддержки многодетным семьям 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</si>
  <si>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</si>
  <si>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Система мер  социальной поддержки детей-сирот и детей, оставшихся без попечения родителей</t>
  </si>
  <si>
    <t>Денежные компенсационные выплаты за питание детям-сиротам и детям, оставшимся без попечения родителей</t>
  </si>
  <si>
    <t>Денежные компенсационные выплаты по обеспечению детей-сирот и детей, оставшихся без попечения родителей, в том числе выпускников, одеждой и обувью</t>
  </si>
  <si>
    <t>Выплаты единовременного денежного пособия выпускникам образовательных организаций из числа детей-сирот и детей, оставшихся без попечения родителей</t>
  </si>
  <si>
    <t>Ежегодное пособие на приобретение учебной литературы и письменных принадлежностей в размере трехмесячной стипендии</t>
  </si>
  <si>
    <t>Р1</t>
  </si>
  <si>
    <t>Федеральный проект «Финансовая поддержка семей при рождении детей»</t>
  </si>
  <si>
    <t>Р3</t>
  </si>
  <si>
    <t>Федеральный проект «Старшее поколение»</t>
  </si>
  <si>
    <t>3</t>
  </si>
  <si>
    <t xml:space="preserve">Модернизация и развитие социального обслуживания населения </t>
  </si>
  <si>
    <t xml:space="preserve">Обеспечение текущей деятельности  социально-реабилитиционных центров, реабилитационных центров для детей и подростков с ограниченными возможностями, комплексных центров социального обслуживания населения, центров психолого-педагогической помощи населению </t>
  </si>
  <si>
    <t>Меры социальной поддержки работникам государственных учреждений Удмуртской Республики</t>
  </si>
  <si>
    <t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</t>
  </si>
  <si>
    <t>Укрепление материально - технической базы Минсоцполитики УР, его территориальных органов и подведомственных ему организаций</t>
  </si>
  <si>
    <t>Расходы по подготовке Минсоцполитики УР, его территориальных органов и подведомственных ему организаций к отопительному сезону</t>
  </si>
  <si>
    <t xml:space="preserve">Мероприятия, направленные на улучшение положения и качества жизни пожилых людей </t>
  </si>
  <si>
    <t>Реализация мероприятий по обеспечению пожарной безопасности Минсоцполитики УР, его территориальных органов и подведомственных ему организаций</t>
  </si>
  <si>
    <t xml:space="preserve">Реализация социальных программ Удмуртской Республики 
</t>
  </si>
  <si>
    <t xml:space="preserve">Развитие системы социального обслуживания граждан с применением механизмов государственно - частного партнерства </t>
  </si>
  <si>
    <t xml:space="preserve">Выплата компенсации поставщикам социальных услуг на территории Удмуртской Республики </t>
  </si>
  <si>
    <t>4</t>
  </si>
  <si>
    <t>Расходы по организации предоставления государственных услуг Минсоцполитики УР и его территориальными органами</t>
  </si>
  <si>
    <t>Обеспечение текущей деятельности, руководство и управление в сфере установленных функций центрального аппарата Минсоцполитики УР</t>
  </si>
  <si>
    <t>Центральный аппарат</t>
  </si>
  <si>
    <t>Территориальные органы</t>
  </si>
  <si>
    <t>Уплата налога на имущество организаций и земельного налога</t>
  </si>
  <si>
    <t>Уплата налога на имущество</t>
  </si>
  <si>
    <t>Уплата земельного налога</t>
  </si>
  <si>
    <t xml:space="preserve">Обеспечение государственных полномочий, переданных органам местного самоуправления, в части  организации и осуществления деятельности по социальной поддержке отдельных категорий граждан </t>
  </si>
  <si>
    <t>Создание и организация деятельности комиссий по делам несовершеннолетних и защите их прав</t>
  </si>
  <si>
    <t>Код бюджетной классификации</t>
  </si>
  <si>
    <t>Рз</t>
  </si>
  <si>
    <t>Пр</t>
  </si>
  <si>
    <t>ЦС</t>
  </si>
  <si>
    <t>ВР</t>
  </si>
  <si>
    <t>Социальная поддержка граждан</t>
  </si>
  <si>
    <t>3010103560</t>
  </si>
  <si>
    <t>3010103530</t>
  </si>
  <si>
    <t>3010103580</t>
  </si>
  <si>
    <t>3010103610</t>
  </si>
  <si>
    <t>3010103430</t>
  </si>
  <si>
    <t>3010103810</t>
  </si>
  <si>
    <t>3010107220</t>
  </si>
  <si>
    <t>3010107230</t>
  </si>
  <si>
    <t>3010152400</t>
  </si>
  <si>
    <t>3010152800</t>
  </si>
  <si>
    <t>3010300000</t>
  </si>
  <si>
    <t>3010303550</t>
  </si>
  <si>
    <t>3010600000</t>
  </si>
  <si>
    <t>3010604160</t>
  </si>
  <si>
    <t>313</t>
  </si>
  <si>
    <t>321</t>
  </si>
  <si>
    <t>3020100000</t>
  </si>
  <si>
    <t>3020200000</t>
  </si>
  <si>
    <t>3020205710</t>
  </si>
  <si>
    <t>3020300000</t>
  </si>
  <si>
    <t>3020400000</t>
  </si>
  <si>
    <t xml:space="preserve">Осуществление переданных органам государственной власти субъектов Российской Федерации в соответствии с пунктом 3 статьи 25 Федерального закона «Об основах системы профилактики безнадзорности и правонарушений несовершеннолетних»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детских домов, школ-интернатов, специальных учебно-воспитательных и иных детских учреждений                  </t>
  </si>
  <si>
    <t>3020605050</t>
  </si>
  <si>
    <t>3020604340</t>
  </si>
  <si>
    <t>3020604460</t>
  </si>
  <si>
    <t>3020700000</t>
  </si>
  <si>
    <t>3020703780</t>
  </si>
  <si>
    <t>3020703790</t>
  </si>
  <si>
    <t>3020703800</t>
  </si>
  <si>
    <t>3020703870</t>
  </si>
  <si>
    <t>302Р300000</t>
  </si>
  <si>
    <t>3030100000</t>
  </si>
  <si>
    <t>3030106770</t>
  </si>
  <si>
    <t>3030200000</t>
  </si>
  <si>
    <t>3030206770</t>
  </si>
  <si>
    <t>3030300000</t>
  </si>
  <si>
    <t>3030306770</t>
  </si>
  <si>
    <t>3030500000</t>
  </si>
  <si>
    <t>3030503820</t>
  </si>
  <si>
    <t>3030600000</t>
  </si>
  <si>
    <t>3030605800</t>
  </si>
  <si>
    <t>3030700000</t>
  </si>
  <si>
    <t>3030704900</t>
  </si>
  <si>
    <t>3030900000</t>
  </si>
  <si>
    <t>3030905110</t>
  </si>
  <si>
    <t>3031100000</t>
  </si>
  <si>
    <t>3031107390</t>
  </si>
  <si>
    <t>Чествование ветеранов Великой Отечественной войны в связи с традиционно считающимися юбилейными днями рождения, начиная с 90-летия</t>
  </si>
  <si>
    <t>Создание условий для реализации государственной программы</t>
  </si>
  <si>
    <t>3040100000</t>
  </si>
  <si>
    <t>3040104060</t>
  </si>
  <si>
    <t>3040200000</t>
  </si>
  <si>
    <t>3040200030</t>
  </si>
  <si>
    <t>3040300000</t>
  </si>
  <si>
    <t>3040300070</t>
  </si>
  <si>
    <t>3040400000</t>
  </si>
  <si>
    <t>3040400620</t>
  </si>
  <si>
    <t>3040400640</t>
  </si>
  <si>
    <t>3040500000</t>
  </si>
  <si>
    <t>3040507560</t>
  </si>
  <si>
    <t>Показатель применения меры</t>
  </si>
  <si>
    <t>-</t>
  </si>
  <si>
    <t>ед.</t>
  </si>
  <si>
    <t>Количество проведенных конкурсов на право заключения соглашений государственно-частного партнерства и концессионных соглашений, в том числе заключенных соглашений государственно-частного партнерства и концессионных соглашений с участием Удмуртской Республики</t>
  </si>
  <si>
    <t>не более 15</t>
  </si>
  <si>
    <t>минут</t>
  </si>
  <si>
    <t>Время ожидания в очереди при обращении заявителя в Минсоцполитики УР и его территориальные органы для получения государственных услуг</t>
  </si>
  <si>
    <t>%</t>
  </si>
  <si>
    <t>Доля заявителей, удовлетворенных качеством предоставления государственных услуг Минсоцполитики УР и его территориальными органами, от общего числа заявителей, обратившихся за получением государственных услуг</t>
  </si>
  <si>
    <t>Доля государственных услуг, предоставляемых по принципу «одного окна»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 97</t>
  </si>
  <si>
    <t>не менее 90,0</t>
  </si>
  <si>
    <t>Уровень выполнения значений целевых показателей (индикаторов) государственной программы</t>
  </si>
  <si>
    <t>%  от предыдущего года</t>
  </si>
  <si>
    <t>Прирост инвестиций в основной капитал без учета бюджетных средств</t>
  </si>
  <si>
    <t>Коэффициент обновления основных фондов</t>
  </si>
  <si>
    <t>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</t>
  </si>
  <si>
    <t>Доля заявителей, удовлетворенных качеством предоставления государственных услуг исполнительным органом государственной власти Удмуртской Республики, от общего числа заявителей, обратившихся за получением государственных услуг</t>
  </si>
  <si>
    <t>Доля государственных услуг, предоставляемых по принципу «одного окна» в многофункциональных центрах предоставления государственных и муниципальных услуг, от числа государственных услуг, включенных в перечень государственных услуг, утвержденный постановлением Правительства Удмуртской Республики от 4 марта 2013 года №97</t>
  </si>
  <si>
    <t>Доля государственных услуг и услуг, указанных в части 3 статьи 1 Федерального закона от 27 июля 2010 года №210-ФЗ «Об организации предоставления государственных и муниципальных услуг», представленных на основании заявлений и документов, поданых в электронной форме через федеральную государственную информационную систему «Единый портал государственных и муниципальных услуг (функций)» и (или) государственную информационную систему Удмуртской Республики «Портал государственных и муниципальных услуг (функций)», от общего количества предоставленных услуг</t>
  </si>
  <si>
    <t>Удельный вес проведенных Минсоцполитики УР контрольных мероприятий (ревизий и проверок) использования ресурсного обеспечения государственной программы к числу запланированных</t>
  </si>
  <si>
    <r>
      <t xml:space="preserve">Подпрограмма 4  </t>
    </r>
    <r>
      <rPr>
        <sz val="12"/>
        <rFont val="Times New Roman"/>
        <family val="1"/>
        <charset val="204"/>
      </rPr>
      <t>«</t>
    </r>
    <r>
      <rPr>
        <b/>
        <sz val="12"/>
        <rFont val="Times New Roman"/>
        <family val="1"/>
        <charset val="204"/>
      </rPr>
      <t xml:space="preserve">Создание условий для реализации государственной программы» </t>
    </r>
  </si>
  <si>
    <t>Охват граждан старше трудоспособного возраста из групп риска вакцинацией против пневмококковой инфекции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</si>
  <si>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</si>
  <si>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t xml:space="preserve">Охват граждан старше трудоспособного возраста профилактическими осмотрами, включая диспансеризацию </t>
  </si>
  <si>
    <t>тыс. человек</t>
  </si>
  <si>
    <t xml:space="preserve">Число пациентов старше трудоспособного возраста, пролеченных на геронтологических койках </t>
  </si>
  <si>
    <t>- женщин</t>
  </si>
  <si>
    <t>- мужчин</t>
  </si>
  <si>
    <t>лет</t>
  </si>
  <si>
    <t xml:space="preserve">Удельный вес организаций социального обслуживания, основанных на иных формах собственности, в общем количестве организаций социального обслуживания всех форм собственности </t>
  </si>
  <si>
    <t>Доля средств бюджета Удмуртской Республики, выделяемых негосударственным организациям, в том числе социально ориентированным некоммерческим организациям, на предоставление услуг, в общем объеме средств бюджета Удмуртской Республики, выделяемых на предоставление социального обслуживания и социального сопровождения</t>
  </si>
  <si>
    <t>Количество пожилых людей, принявших участие в республиканских, городских и районных мероприятиях, посвященных Дню Победы, Международному дню пожилых людей, Международному дню инвалидов и иных мероприятиях</t>
  </si>
  <si>
    <t>Удельный вес зданий стационарных организаций  социального обслуживания граждан пожилого возраста, инвалидов (взрослых и детей), лиц без определенного места жительства и занятий, требующих реконструкции, зданий, находящихся в аварийном состоянии, ветхих зданий, от общего количества зданий стационарных организаций социального обслуживания граждан пожилого возраста, инвалидов (взрослых и детей), лиц без определенного места жительства и занятий</t>
  </si>
  <si>
    <t>Удельный вес детей-инвалидов, получивших социальные услуги в организациях социального обслуживания, в общей численности детей-инвалидов</t>
  </si>
  <si>
    <t>мест на 10 тыс. жителей</t>
  </si>
  <si>
    <t>Обеспеченность услугами стационарных организаций социального обслуживания</t>
  </si>
  <si>
    <t xml:space="preserve">Подпрограмма 3  «Модернизация и развитие социального обслуживания населения» </t>
  </si>
  <si>
    <t>единиц</t>
  </si>
  <si>
    <t>Коэффициент рождаемости в возрастной группе 30-34 лет (число родившихся на 1000 женщин соответствующего возраста)</t>
  </si>
  <si>
    <t>Коэффициент рождаемости в возрастной группе 25-29 лет (число родившихся на 1000 женщин соответствующего возраста)</t>
  </si>
  <si>
    <t>Удельный вес детей, находящихся в социально опасном положении, в общей численности детского населения Удмуртской Республики</t>
  </si>
  <si>
    <t>Cуммарный коэффициент рождаемости</t>
  </si>
  <si>
    <t xml:space="preserve">Подпрограмма 2  «Реализация демографической и семейной политики, совершенствование социальной поддержки семей с детьми» </t>
  </si>
  <si>
    <t xml:space="preserve">Удельный вес граждан, получивших ежемесячную денежную компенсацию на оплату жилого помещения и коммунальных услуг (региональные  льготники)  в общей численности пенсионеров, проживающих на территории Удмуртской Республики </t>
  </si>
  <si>
    <t xml:space="preserve">Удельный вес граждан, получивших ежемесячную денежную компенсацию на оплату жилого помещения и коммунальных услуг (федеральные льготники)  в общей численности пенсионеров, проживающих на территории Удмуртской Республики </t>
  </si>
  <si>
    <t>Удельный вес малоимущих граждан,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Республики, в общей численности малоимущих граждан в Удмуртской Республике, обратившихся за получением мер социальной поддержки</t>
  </si>
  <si>
    <t xml:space="preserve">Подпрограмма 1 «Развитие мер социальной поддержки отдельных категорий граждан» </t>
  </si>
  <si>
    <t xml:space="preserve"> Доля вторых и последующих рождений от общей численности рождений в Удмуртской Республике
</t>
  </si>
  <si>
    <t>0</t>
  </si>
  <si>
    <t>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</t>
  </si>
  <si>
    <t>Доля граждан, получивших социальные услуги в организациях социального обслуживания населения, в общем числе граждан, обратившихся за получением социальных услуг в организации социального обслуживания населения</t>
  </si>
  <si>
    <t xml:space="preserve">Государственная программа «Социальная поддержка граждан»  </t>
  </si>
  <si>
    <t>факт</t>
  </si>
  <si>
    <t>отчет</t>
  </si>
  <si>
    <t>2014 год</t>
  </si>
  <si>
    <t>2012 год</t>
  </si>
  <si>
    <t>2011 год</t>
  </si>
  <si>
    <t>Значения целевых показателей (индикаторов)</t>
  </si>
  <si>
    <t>Единица измерения</t>
  </si>
  <si>
    <t>Наименование целевого показателя (индикатора)</t>
  </si>
  <si>
    <t>№ п/п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</si>
  <si>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</si>
  <si>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</si>
  <si>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>Единица измерения объема государственной услуги (работы)</t>
  </si>
  <si>
    <t>Наименование меры                                        государственного регулирования</t>
  </si>
  <si>
    <t>Численность семей, получивших социальные услуги</t>
  </si>
  <si>
    <t>Единица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</si>
  <si>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(дома -интернаты для престарелых и инвалидов, психоневрологические интернаты, детские дома-интернаты для умственно отсталых детей)</t>
  </si>
  <si>
    <t xml:space="preserve">Численность граждан, получивщих социальные услуги </t>
  </si>
  <si>
    <t>человек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</si>
  <si>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</si>
  <si>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 xml:space="preserve">Количество человеко-часов* </t>
  </si>
  <si>
    <t>Человеко-час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</si>
  <si>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</si>
  <si>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</t>
  </si>
  <si>
    <t>Человек</t>
  </si>
  <si>
    <t>Реализация основных профессиональных образовательных программ среднего профессионального  образования – программ подготовки специалистов среднего звена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</si>
  <si>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</si>
  <si>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</si>
  <si>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Количество мероприятий </t>
  </si>
  <si>
    <t>Штука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</si>
  <si>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</si>
  <si>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Предоставление срочных социальных услуг</t>
  </si>
  <si>
    <t>Численность граждан, получивших социальные услуги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</si>
  <si>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(социально-реабилитиционные центры, реабилитационные центры для детей и подростков с ограниченными возможностями, комплексные центры социального обслуживания населения 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</si>
  <si>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</si>
  <si>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</si>
  <si>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 xml:space="preserve">Значение целевого показателя (индикатора) в году, предшествующему отчетному
</t>
  </si>
  <si>
    <t xml:space="preserve">план на текущий год
</t>
  </si>
  <si>
    <t xml:space="preserve">значение на конец отчетного года
</t>
  </si>
  <si>
    <t>Выполнение, % (п.п.)</t>
  </si>
  <si>
    <t>Обоснование отклонений значений целевого показателя (индикатора) на конец отчетного периода</t>
  </si>
  <si>
    <t xml:space="preserve">Приложение </t>
  </si>
  <si>
    <t>к письму Министерства социальной</t>
  </si>
  <si>
    <t>политики  и труда Удмуртской Республики</t>
  </si>
  <si>
    <t xml:space="preserve">      Отчет о достигнутых значениях целевых показателей (индикаторов)</t>
  </si>
  <si>
    <t xml:space="preserve">                         государственной программы</t>
  </si>
  <si>
    <t xml:space="preserve">                                 (указать наименование государственной программы)</t>
  </si>
  <si>
    <t xml:space="preserve">                                            </t>
  </si>
  <si>
    <t xml:space="preserve">                 по состоянию на  01.07.2019 г.</t>
  </si>
  <si>
    <r>
      <t xml:space="preserve">    Наименование государственной программы  </t>
    </r>
    <r>
      <rPr>
        <b/>
        <u/>
        <sz val="12"/>
        <color theme="1"/>
        <rFont val="Times New Roman"/>
        <family val="1"/>
        <charset val="204"/>
      </rPr>
      <t>«Социальная поддержка граждан»</t>
    </r>
  </si>
  <si>
    <r>
      <t>Ответственный исполнитель:</t>
    </r>
    <r>
      <rPr>
        <b/>
        <u/>
        <sz val="12"/>
        <color theme="1"/>
        <rFont val="Times New Roman"/>
        <family val="1"/>
        <charset val="204"/>
      </rPr>
      <t xml:space="preserve"> Министерство социальной политики и труда Удмуртской Республики </t>
    </r>
  </si>
  <si>
    <t>Наименование подпрограммы/ основного мероприятия/ мероприятия</t>
  </si>
  <si>
    <t>Источник финансирования</t>
  </si>
  <si>
    <t>ГРБС</t>
  </si>
  <si>
    <t>Бюджет Удмуртской Республики</t>
  </si>
  <si>
    <t>Федеральный бюджет</t>
  </si>
  <si>
    <t>Министерство здравоохрания Удмуртской Республики                                  (Титов И.Г., министр здравоохранения Удмуртской Республики)</t>
  </si>
  <si>
    <t>Всего</t>
  </si>
  <si>
    <t>00</t>
  </si>
  <si>
    <t xml:space="preserve">3010105530
</t>
  </si>
  <si>
    <t>244, 313</t>
  </si>
  <si>
    <t>3010103730</t>
  </si>
  <si>
    <t>3010105540</t>
  </si>
  <si>
    <t>3010103720</t>
  </si>
  <si>
    <t>3010103740</t>
  </si>
  <si>
    <t xml:space="preserve">3010152500
</t>
  </si>
  <si>
    <t xml:space="preserve">3010152200 
</t>
  </si>
  <si>
    <t>Оказание материальной помощи малоимущим семьям,  малоимущим одиноко проживающим гражданам, а также иным гражданам, находящимся в трудной жизненной ситуации</t>
  </si>
  <si>
    <t xml:space="preserve">3010103570
</t>
  </si>
  <si>
    <t>244 313  323</t>
  </si>
  <si>
    <t>244,           313</t>
  </si>
  <si>
    <t>244, 312</t>
  </si>
  <si>
    <t>Выплата пенсии по старости в соответствии с Законами Удмуртской Республики «О пожарной безопасности в Удмуртской Республике» и «Об аварийно-спасательных службах и формированиях в Удмуртской Республике и гарантиях спасателям»</t>
  </si>
  <si>
    <t>3010151370</t>
  </si>
  <si>
    <t>244
313</t>
  </si>
  <si>
    <t>20</t>
  </si>
  <si>
    <t>Расходы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многоквартивном доме</t>
  </si>
  <si>
    <t>30101R4620 3010105870</t>
  </si>
  <si>
    <t>244          313</t>
  </si>
  <si>
    <t xml:space="preserve">Обеспечение техническими средствами реабилитации, включая изготовление и ремонт протезно-ортопедических изделий  </t>
  </si>
  <si>
    <t>Субсидии социально ориентированным некоммерческим организациям и иным некоммерческим организациям</t>
  </si>
  <si>
    <t>632</t>
  </si>
  <si>
    <t>Проведение конкурса на право получения из бюджета Удмуртской Республики субсидии отдельным общественным организациям и иным некоммерческим объединениям на реализацию функций в области социальной политики</t>
  </si>
  <si>
    <t>3010608090</t>
  </si>
  <si>
    <t>Реализация демографической и семейной политики, совершенствование социальной поддержки семей с детьми</t>
  </si>
  <si>
    <t xml:space="preserve">Предоставление государственной социальной помощи </t>
  </si>
  <si>
    <t>03   04</t>
  </si>
  <si>
    <t>Выплата компенсации расходов на приобретение одежды и обуви для школьников из малоимущих семей, а также семей, оказавшихся в трудной жизненной ситуации</t>
  </si>
  <si>
    <t>3020103620</t>
  </si>
  <si>
    <t>323</t>
  </si>
  <si>
    <t xml:space="preserve">Пособие на ребенка </t>
  </si>
  <si>
    <t>3020103710</t>
  </si>
  <si>
    <t>Пособие по беременности и родам безработным женщинам</t>
  </si>
  <si>
    <t>3020103590</t>
  </si>
  <si>
    <t>3020153800</t>
  </si>
  <si>
    <t>3020105480</t>
  </si>
  <si>
    <t>3020152700</t>
  </si>
  <si>
    <t>3020103540</t>
  </si>
  <si>
    <t>Ежемесячная денежная выплата, назначаемая в случае рождения третьего ребенка или последующих детей до достижения возраста трех лет</t>
  </si>
  <si>
    <t>30201R0840</t>
  </si>
  <si>
    <t>244,
313</t>
  </si>
  <si>
    <t>Расходы на осуществление ежемесячной выплаты в связи с рождением (усыновлением) первого ребенка</t>
  </si>
  <si>
    <t>3020155730</t>
  </si>
  <si>
    <t>244,
314</t>
  </si>
  <si>
    <t>3020203600</t>
  </si>
  <si>
    <t>Оказание государственными учреждениями государственных услуг, выполнение работ , финансовое обеспечение деятельности государственных учреждений</t>
  </si>
  <si>
    <t>3020306770</t>
  </si>
  <si>
    <t>3020459400</t>
  </si>
  <si>
    <t>3020403990</t>
  </si>
  <si>
    <t xml:space="preserve">3020600000
</t>
  </si>
  <si>
    <t xml:space="preserve">Организация  отдыха и оздоровления семей с детьми-инвалидами в возрасте с 7-15 лет </t>
  </si>
  <si>
    <t>Организация  торжественного приема, посвященного вручению знака отличия «Родительская слава»</t>
  </si>
  <si>
    <t xml:space="preserve">Организация торжественного мероприятия, посвященного Дню семьи, любви и верности </t>
  </si>
  <si>
    <t xml:space="preserve">Организация торжественного приема, посвященного вручению знака отличия «Материнская слава» </t>
  </si>
  <si>
    <t xml:space="preserve">Организация мероприятий в рамках республиканских акции «Семья» и Акции охраны прав детства </t>
  </si>
  <si>
    <t>Денежные средства на личные расходы детям-сиротам и детям, оставшимся без попечения родителей</t>
  </si>
  <si>
    <t>843</t>
  </si>
  <si>
    <t>02            03            04</t>
  </si>
  <si>
    <t>302P100000</t>
  </si>
  <si>
    <t xml:space="preserve">Реализация мероприятий в рамках регионального проекта "Финансовая поддержка семей при рождении детей в Удмуртской Республике" национального проекта "Демография"
</t>
  </si>
  <si>
    <t>Ежемесячная денежная выплата нуждающимся в поддержке семьям при рождении в семье третьего и последующих детей</t>
  </si>
  <si>
    <t>302P105480</t>
  </si>
  <si>
    <t>244,                      313</t>
  </si>
  <si>
    <t>Бюджет Удмуртской Республики; Федеральный бюджет</t>
  </si>
  <si>
    <t>302P150840</t>
  </si>
  <si>
    <t>302P155730</t>
  </si>
  <si>
    <t>Предоставление мер социальной поддержки многодетным семьям, предусмотренных законом Удмуртской Республики от 5 мая 2006 года № 13-РЗ «О мерах по социальной поддержке многодетных семей»</t>
  </si>
  <si>
    <t>302P104340</t>
  </si>
  <si>
    <t>530</t>
  </si>
  <si>
    <t>302P104460</t>
  </si>
  <si>
    <t xml:space="preserve">Реализация мероприятий в рамках регионального проекта  «Разработка и реализация программы системной поддержки и повышения качества жизни граждан старшего поколения «Старшее поколение» национального проекта  «Демография»
</t>
  </si>
  <si>
    <t>302Р300001</t>
  </si>
  <si>
    <t xml:space="preserve">Иные закупки товаров, работ и услуг для обеспечения государственных (муниципальных) нужд
</t>
  </si>
  <si>
    <t>Обеспечение текущей деятельности домов - интернатов для престарелых и инвалидов, психоневрологических интернатов, детских домов-интернатов для умственно отсталых детей</t>
  </si>
  <si>
    <t xml:space="preserve">Обеспечение текущей деятельности бюджетного образовательного учреждения «Сарапульский колледж для инвалидов» 
</t>
  </si>
  <si>
    <t>111
112
119
244
611
621
852
853</t>
  </si>
  <si>
    <t xml:space="preserve"> Комплексная безопасность в отрасли социальной защиты населения</t>
  </si>
  <si>
    <t>3030608640</t>
  </si>
  <si>
    <t>622</t>
  </si>
  <si>
    <t>Мероприятия по улучшению положения и качества жизни пожилых людей, в том числе:</t>
  </si>
  <si>
    <t>244
323
612
622</t>
  </si>
  <si>
    <t>Проведение Круглого стола по вопросам социальной защиты пожилых людей</t>
  </si>
  <si>
    <t xml:space="preserve">Проведение республиканского конкурса по компьютерной грамотности среди пожилых людей. Участие  делегации Удмуртской Республики во Всероссийском конкурсе по компьютерной грамотности среди пожилых людей </t>
  </si>
  <si>
    <t>Предоставление отдельным категориям граждан  единовременной выплаты на проведение  ремонта  жилых помещений</t>
  </si>
  <si>
    <t>Проведение мероприятий, посвященных Дню пожилых людей, Дню инвалидов, празднованию Дня Победы в Великой Отечественной войне 1941-1945 годов, Дню Героев Отечества, в том числе участие делегации Удмуртской Республики, пожилых людей в памятно-мемориальных мероприятиях, проводимых в г. Москве и других населенных пунктах России. Проведение фестивалей, конкурсов, выставок творчества</t>
  </si>
  <si>
    <t>Организация льготной подписки и доставки газеты для пожилых людей</t>
  </si>
  <si>
    <t xml:space="preserve">Разработка и издание информационно - аналитических сборников, справочных изданий, буклетов по вопросам социальной защиты пожилых людей </t>
  </si>
  <si>
    <t>Мероприятия, направленные на обеспечение пожарной безопасности Минсоцполитики УР и подведомственных ему организаций</t>
  </si>
  <si>
    <t>244
622</t>
  </si>
  <si>
    <t>3031000000</t>
  </si>
  <si>
    <t>Социальная  программа Удмуртской Республики  «Укрепление материально-технической базы учреждений социального обслуживания населения и  обучение компьютерной грамотности неработающих пенсионеров за счет субсидии Пенсионного фонда Российской Федерации  и средств бюджета Удмуртской Республики»</t>
  </si>
  <si>
    <t>3031005140</t>
  </si>
  <si>
    <t>303P300000</t>
  </si>
  <si>
    <t xml:space="preserve">Реализация мероприятий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 национального проекта «Демография»
</t>
  </si>
  <si>
    <t xml:space="preserve"> Приобретение втотранспорта в целях доставки лиц старше 65 лет, проживающих в сельской местности, в медицинские организации</t>
  </si>
  <si>
    <t>303P352930</t>
  </si>
  <si>
    <t>244</t>
  </si>
  <si>
    <t>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</si>
  <si>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303P352090</t>
  </si>
  <si>
    <t>Расходы на организацию предоставления государственных услуг Минсоцполитики УР и его территориальными органами</t>
  </si>
  <si>
    <t>Обеспечение текущей деятельности организаций в сфере социальной защиты населения</t>
  </si>
  <si>
    <t>121
122
129
244
852
853</t>
  </si>
  <si>
    <t>612
622
851</t>
  </si>
  <si>
    <t>Организация учета (регистрации) многодетных семей</t>
  </si>
  <si>
    <t>Организация предоставления государственных услуг  в соответствии с постановлением Правительства Удмуртской Республики                                                                      от 7 февраля 2011 года № 24 «О перечне государственных услуг, предоставляемых исполнительными органами государственной власти Удмуртской Республики»</t>
  </si>
  <si>
    <t>Расходы за счет доходов от платных услуг, оказываемых государственными казенными учреждениями</t>
  </si>
  <si>
    <t>Организация опроса на официальном сайте Минсоцполитики УР по уровню удовлетворенности качеством предоставления государственных услуг</t>
  </si>
  <si>
    <t>Разработка административных регламентов, предусматривающих время ожидания в очереди при обращении заявителя в Минсоцполитики УР для получения государственных услуг не более 15 минут</t>
  </si>
  <si>
    <t>Кассовые расходы, в %</t>
  </si>
  <si>
    <t>сводная бюджетная роспись, план на 1 января отчетного года</t>
  </si>
  <si>
    <t>сводная бюджетная роспись на отчетную дату</t>
  </si>
  <si>
    <t>кассовое исполнение на отчетную дату</t>
  </si>
  <si>
    <t>к плану на 1 января отчетного года</t>
  </si>
  <si>
    <t>к плану на отчетную дату</t>
  </si>
  <si>
    <t>Министерство социальной политикии и труда Удмуртской Республики</t>
  </si>
  <si>
    <t>политики и труда  Удмуртской Республики</t>
  </si>
  <si>
    <t>Форма 1</t>
  </si>
  <si>
    <t xml:space="preserve">           Отчет об использовании бюджетных ассигнований бюджета</t>
  </si>
  <si>
    <t xml:space="preserve">       Удмуртской Республики на реализацию государственной программы</t>
  </si>
  <si>
    <r>
      <t xml:space="preserve">    Наименование государственной программы  </t>
    </r>
    <r>
      <rPr>
        <b/>
        <u/>
        <sz val="10"/>
        <rFont val="Times New Roman"/>
        <family val="1"/>
        <charset val="204"/>
      </rPr>
      <t>«Социальная поддержка граждан»</t>
    </r>
  </si>
  <si>
    <r>
      <t xml:space="preserve">    Ответственный исполнитель </t>
    </r>
    <r>
      <rPr>
        <b/>
        <u/>
        <sz val="10"/>
        <rFont val="Times New Roman"/>
        <family val="1"/>
        <charset val="204"/>
      </rPr>
      <t>Министерство социальной политики и труда Удмуртской Республики</t>
    </r>
  </si>
  <si>
    <r>
      <t xml:space="preserve">                 по состоянию на </t>
    </r>
    <r>
      <rPr>
        <b/>
        <u/>
        <sz val="10"/>
        <rFont val="Times New Roman"/>
        <family val="1"/>
        <charset val="204"/>
      </rPr>
      <t xml:space="preserve"> 01.07.2019г.</t>
    </r>
  </si>
  <si>
    <t>321                           323</t>
  </si>
  <si>
    <t>323               612               622</t>
  </si>
  <si>
    <t>244          612</t>
  </si>
  <si>
    <t>632               633</t>
  </si>
  <si>
    <t>244                 851</t>
  </si>
  <si>
    <t>302P105050</t>
  </si>
  <si>
    <t>244        321</t>
  </si>
  <si>
    <t>244                 612               622</t>
  </si>
  <si>
    <t>244               313</t>
  </si>
  <si>
    <t>121                  129       313</t>
  </si>
  <si>
    <t>03            06</t>
  </si>
  <si>
    <t>121
122
129
244              852
853</t>
  </si>
  <si>
    <t>303Р300000</t>
  </si>
  <si>
    <t>244             622</t>
  </si>
  <si>
    <t>302Р100000</t>
  </si>
  <si>
    <t>843           855               835</t>
  </si>
  <si>
    <t>ВСЕГО</t>
  </si>
  <si>
    <t>от «___»____________2019 года №_________</t>
  </si>
  <si>
    <t xml:space="preserve">Ответственный исполнитель                                                </t>
  </si>
  <si>
    <t>Значение показателя объема государственной услуги (работы)</t>
  </si>
  <si>
    <t>Расходы бюджета Удмуртской Республики на оказание государственной услуги (выполнение работы), тыс. рублей</t>
  </si>
  <si>
    <t>план</t>
  </si>
  <si>
    <t xml:space="preserve">к письму Министерства социальной </t>
  </si>
  <si>
    <t>политики и труда Удмуртской Республики</t>
  </si>
  <si>
    <t>Форма 4</t>
  </si>
  <si>
    <t>Отчет о выполнении сводных показателей государственных заданий</t>
  </si>
  <si>
    <t>на оказание государственных услуг, выполнение государственных работ</t>
  </si>
  <si>
    <t xml:space="preserve"> государственными учреждениями Удмуртской Республики</t>
  </si>
  <si>
    <t xml:space="preserve">          по государственной программе</t>
  </si>
  <si>
    <r>
      <t xml:space="preserve">            по состоянию на </t>
    </r>
    <r>
      <rPr>
        <b/>
        <u/>
        <sz val="12"/>
        <color theme="1"/>
        <rFont val="Times New Roman"/>
        <family val="1"/>
        <charset val="204"/>
      </rPr>
      <t xml:space="preserve"> 01.07.2019 г.</t>
    </r>
  </si>
  <si>
    <t>102,3%</t>
  </si>
  <si>
    <t>Достижение планового значения показателя ожидается к концу отчетного года</t>
  </si>
  <si>
    <t>11,2 п.п</t>
  </si>
  <si>
    <t xml:space="preserve">На 31.12.2018 в реестре организаций, оказывающих социальные услуги, было 63 организации, в т.ч. 9 негосударственных. На 30.06.2019 - 58 организаций, из них 13 - негосударственных.  </t>
  </si>
  <si>
    <t>0,7 п.п.</t>
  </si>
  <si>
    <t>0,8 п.п.</t>
  </si>
  <si>
    <t>0,0 п.п.</t>
  </si>
  <si>
    <t>100%</t>
  </si>
  <si>
    <t>0 п.п.</t>
  </si>
  <si>
    <t>1,0 п.п.</t>
  </si>
  <si>
    <t>-17,9п.п.</t>
  </si>
  <si>
    <t>15 минут</t>
  </si>
  <si>
    <t>Ожидаемая продолжительность жизни граждан старше трудоспособного возраста</t>
  </si>
  <si>
    <t xml:space="preserve">Субсидии государственным учреждениям на укрепление материально-технической базы </t>
  </si>
  <si>
    <t>1,644*</t>
  </si>
  <si>
    <t xml:space="preserve">В связи с переходом органов ЗАГС Российской Федерации на новую систему государственной регистрации актов гражданского состояния, указанные сведения не предоставляются. Соответственно информацию о фактически достигнутом значении показателя за первое полугодие 2019 года не представляется возможным </t>
  </si>
  <si>
    <t xml:space="preserve">В соответствии с Федеральным планом статистических работ, утвержденным Распоряжением Правительства Российской Федерации от 6 мая 2008 года № 671-р значение показателя в разрезе субъектов Российской Федерации предоставляется Росстатом 15 марта (предварительные данные) и 15 августа (окончательные) за предыдущий год и только по году в целом. Соответственно информацию о фактически достигнутом значении показателя за первое полугодие 2019 года не представляется возможным.                                                     *Минтрудом РФ внесены корректировки в плановые значения целевых показателей, ранее утвержденных Госпрограммой .                                                                         </t>
  </si>
  <si>
    <t xml:space="preserve">В соответствии с Федеральным планом статистических работ, утвержденным Распоряжением Правительства Российской Федерации от 6 мая 2008 года № 671-р значение показателя в разрезе субъектов Российской Федерации предоставляется Росстатом 15 марта (предварительные данные) и 15 августа (окончательные) за предыдущий год и только по году в целом. Соответственно информацию о фактически достигнутом значении показателя за первое полугодие 2019 года не представляется возможным.         </t>
  </si>
  <si>
    <t>50%</t>
  </si>
  <si>
    <t>Х</t>
  </si>
  <si>
    <t>44,8%</t>
  </si>
  <si>
    <t>-5,7 п.п.</t>
  </si>
  <si>
    <t>-24,6 п.п.</t>
  </si>
  <si>
    <t>-40 п.п.</t>
  </si>
  <si>
    <t xml:space="preserve">В соответствии с утвержденным планом-графиком начало компании по вакцинации запланировано на август 2019 года </t>
  </si>
  <si>
    <t>от «___»_____________2019 года №______</t>
  </si>
  <si>
    <t xml:space="preserve">                                                                                  Форма 5</t>
  </si>
  <si>
    <t>Достижение целевого значения показателя будет оцениваться по итогам года</t>
  </si>
  <si>
    <r>
      <t xml:space="preserve">Наименование государственной программы  </t>
    </r>
    <r>
      <rPr>
        <b/>
        <u/>
        <sz val="12"/>
        <color theme="1"/>
        <rFont val="Times New Roman"/>
        <family val="1"/>
        <charset val="204"/>
      </rPr>
      <t>«Социальная поддержка граждан»</t>
    </r>
  </si>
  <si>
    <r>
      <t>Ответственный исполнитель</t>
    </r>
    <r>
      <rPr>
        <b/>
        <u/>
        <sz val="12"/>
        <color theme="1"/>
        <rFont val="Times New Roman"/>
        <family val="1"/>
        <charset val="204"/>
      </rPr>
      <t xml:space="preserve"> Министерство социальной политики и труда Удмуртской Республики </t>
    </r>
  </si>
  <si>
    <t>тыс.руб.</t>
  </si>
  <si>
    <t xml:space="preserve">Министерство строительства, жилищно-коммунального хозяйства и энергетики Удмуртской Республики             (Сурнин Д.Н., министр строительства, жилищно-коммунального хозяйства и энергетики Удмуртской Республики)
</t>
  </si>
  <si>
    <t xml:space="preserve">Министерство строительства, жилищно-коммунального хозяйства и энергетики Удмуртской Республики             (Сурнин Д.Н., министр строительства, жилищно-коммунального хозяйства и энергетики Удмуртской Республики)
</t>
  </si>
  <si>
    <t xml:space="preserve">Агентство печати и массовых коммуникаций Удмуртской Республики (Мгои П.Б., исполняющий обязанности руководителя агентства печати и массовых коммуникаций Удмуртской Республики)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</si>
</sst>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2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3" fillId="0" borderId="4">
      <alignment vertical="top" wrapText="1"/>
    </xf>
    <xf numFmtId="0" fontId="3" fillId="0" borderId="4">
      <alignment vertical="top" wrapText="1"/>
    </xf>
    <xf numFmtId="0" fontId="5" fillId="0" borderId="0"/>
    <xf numFmtId="0" fontId="3" fillId="0" borderId="4">
      <alignment vertical="top" wrapText="1"/>
    </xf>
    <xf numFmtId="1" fontId="5" fillId="0" borderId="4">
      <alignment horizontal="center" vertical="top" shrinkToFit="1"/>
    </xf>
    <xf numFmtId="4" fontId="3" fillId="2" borderId="4">
      <alignment horizontal="right" vertical="top" shrinkToFit="1"/>
    </xf>
    <xf numFmtId="1" fontId="5" fillId="0" borderId="4">
      <alignment horizontal="center" vertical="top" shrinkToFit="1"/>
    </xf>
    <xf numFmtId="4" fontId="6" fillId="3" borderId="4">
      <alignment horizontal="right" vertical="top" shrinkToFit="1"/>
    </xf>
    <xf numFmtId="0" fontId="7" fillId="0" borderId="0"/>
    <xf numFmtId="1" fontId="5" fillId="0" borderId="4">
      <alignment horizontal="center" vertical="top" shrinkToFit="1"/>
    </xf>
  </cellStyleXfs>
  <cellXfs count="310">
    <xf numFmtId="0" fontId="0" fillId="0" borderId="0" xfId="0"/>
    <xf numFmtId="49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49" fontId="4" fillId="0" borderId="0" xfId="0" applyNumberFormat="1" applyFont="1" applyFill="1"/>
    <xf numFmtId="49" fontId="10" fillId="0" borderId="0" xfId="0" applyNumberFormat="1" applyFont="1" applyFill="1"/>
    <xf numFmtId="0" fontId="10" fillId="0" borderId="0" xfId="0" applyFont="1" applyFill="1" applyAlignment="1">
      <alignment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top"/>
    </xf>
    <xf numFmtId="165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justify" vertical="top"/>
    </xf>
    <xf numFmtId="165" fontId="10" fillId="0" borderId="3" xfId="0" applyNumberFormat="1" applyFont="1" applyFill="1" applyBorder="1" applyAlignment="1">
      <alignment horizontal="center" vertical="top"/>
    </xf>
    <xf numFmtId="165" fontId="10" fillId="0" borderId="2" xfId="0" applyNumberFormat="1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center" vertical="top"/>
    </xf>
    <xf numFmtId="165" fontId="10" fillId="0" borderId="7" xfId="0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4" fontId="10" fillId="0" borderId="7" xfId="0" applyNumberFormat="1" applyFont="1" applyFill="1" applyBorder="1" applyAlignment="1">
      <alignment horizontal="center" vertical="top"/>
    </xf>
    <xf numFmtId="165" fontId="10" fillId="0" borderId="7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/>
    <xf numFmtId="2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 wrapText="1"/>
    </xf>
    <xf numFmtId="164" fontId="15" fillId="0" borderId="0" xfId="0" applyNumberFormat="1" applyFont="1" applyFill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center" vertical="top" wrapText="1"/>
    </xf>
    <xf numFmtId="1" fontId="15" fillId="0" borderId="1" xfId="5" applyNumberFormat="1" applyFont="1" applyFill="1" applyBorder="1" applyAlignment="1" applyProtection="1">
      <alignment horizontal="center" vertical="top" wrapText="1" shrinkToFit="1"/>
    </xf>
    <xf numFmtId="1" fontId="15" fillId="0" borderId="4" xfId="7" applyNumberFormat="1" applyFont="1" applyFill="1" applyProtection="1">
      <alignment horizontal="center" vertical="top" shrinkToFit="1"/>
    </xf>
    <xf numFmtId="49" fontId="15" fillId="0" borderId="5" xfId="0" applyNumberFormat="1" applyFont="1" applyFill="1" applyBorder="1" applyAlignment="1">
      <alignment vertical="top"/>
    </xf>
    <xf numFmtId="0" fontId="15" fillId="0" borderId="5" xfId="0" applyFont="1" applyFill="1" applyBorder="1" applyAlignment="1">
      <alignment vertical="top" wrapText="1"/>
    </xf>
    <xf numFmtId="0" fontId="15" fillId="0" borderId="4" xfId="1" applyNumberFormat="1" applyFont="1" applyFill="1" applyAlignment="1" applyProtection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49" fontId="17" fillId="0" borderId="11" xfId="0" applyNumberFormat="1" applyFont="1" applyFill="1" applyBorder="1" applyAlignment="1">
      <alignment horizontal="center" vertical="top"/>
    </xf>
    <xf numFmtId="49" fontId="17" fillId="0" borderId="5" xfId="0" applyNumberFormat="1" applyFont="1" applyFill="1" applyBorder="1" applyAlignment="1">
      <alignment horizontal="center" vertical="top"/>
    </xf>
    <xf numFmtId="0" fontId="17" fillId="0" borderId="14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vertical="top"/>
    </xf>
    <xf numFmtId="49" fontId="15" fillId="0" borderId="5" xfId="0" applyNumberFormat="1" applyFont="1" applyFill="1" applyBorder="1" applyAlignment="1">
      <alignment vertical="top" wrapText="1"/>
    </xf>
    <xf numFmtId="0" fontId="17" fillId="0" borderId="9" xfId="0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center" vertical="top"/>
    </xf>
    <xf numFmtId="49" fontId="17" fillId="0" borderId="3" xfId="0" applyNumberFormat="1" applyFont="1" applyFill="1" applyBorder="1" applyAlignment="1">
      <alignment horizontal="center" vertical="top"/>
    </xf>
    <xf numFmtId="1" fontId="15" fillId="0" borderId="15" xfId="7" applyNumberFormat="1" applyFont="1" applyFill="1" applyBorder="1" applyProtection="1">
      <alignment horizontal="center" vertical="top" shrinkToFit="1"/>
    </xf>
    <xf numFmtId="0" fontId="15" fillId="0" borderId="1" xfId="0" applyFont="1" applyFill="1" applyBorder="1" applyAlignment="1">
      <alignment vertical="top" wrapText="1"/>
    </xf>
    <xf numFmtId="1" fontId="15" fillId="0" borderId="1" xfId="7" applyNumberFormat="1" applyFont="1" applyFill="1" applyBorder="1" applyProtection="1">
      <alignment horizontal="center" vertical="top" shrinkToFit="1"/>
    </xf>
    <xf numFmtId="49" fontId="15" fillId="0" borderId="1" xfId="7" applyNumberFormat="1" applyFont="1" applyFill="1" applyBorder="1" applyAlignment="1" applyProtection="1">
      <alignment horizontal="center" vertical="top" wrapText="1" shrinkToFit="1"/>
    </xf>
    <xf numFmtId="1" fontId="17" fillId="0" borderId="1" xfId="7" applyNumberFormat="1" applyFont="1" applyFill="1" applyBorder="1" applyProtection="1">
      <alignment horizontal="center" vertical="top" shrinkToFit="1"/>
    </xf>
    <xf numFmtId="49" fontId="17" fillId="0" borderId="1" xfId="7" applyNumberFormat="1" applyFont="1" applyFill="1" applyBorder="1" applyProtection="1">
      <alignment horizontal="center" vertical="top" shrinkToFit="1"/>
    </xf>
    <xf numFmtId="1" fontId="17" fillId="0" borderId="1" xfId="7" applyNumberFormat="1" applyFont="1" applyFill="1" applyBorder="1" applyAlignment="1" applyProtection="1">
      <alignment horizontal="center" vertical="top" wrapText="1" shrinkToFi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49" fontId="15" fillId="0" borderId="12" xfId="0" applyNumberFormat="1" applyFont="1" applyFill="1" applyBorder="1" applyAlignment="1">
      <alignment vertical="top"/>
    </xf>
    <xf numFmtId="49" fontId="17" fillId="0" borderId="12" xfId="0" applyNumberFormat="1" applyFont="1" applyFill="1" applyBorder="1" applyAlignment="1">
      <alignment vertical="top"/>
    </xf>
    <xf numFmtId="0" fontId="17" fillId="0" borderId="8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center" vertical="top"/>
    </xf>
    <xf numFmtId="49" fontId="17" fillId="0" borderId="12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5" fillId="0" borderId="11" xfId="0" applyNumberFormat="1" applyFont="1" applyFill="1" applyBorder="1" applyAlignment="1">
      <alignment vertical="top"/>
    </xf>
    <xf numFmtId="49" fontId="17" fillId="0" borderId="11" xfId="0" applyNumberFormat="1" applyFont="1" applyFill="1" applyBorder="1" applyAlignment="1">
      <alignment vertical="top"/>
    </xf>
    <xf numFmtId="0" fontId="17" fillId="0" borderId="11" xfId="0" applyFont="1" applyFill="1" applyBorder="1" applyAlignment="1">
      <alignment horizontal="center" vertical="top"/>
    </xf>
    <xf numFmtId="49" fontId="17" fillId="0" borderId="11" xfId="0" applyNumberFormat="1" applyFont="1" applyFill="1" applyBorder="1" applyAlignment="1">
      <alignment horizontal="center" vertical="top" wrapText="1"/>
    </xf>
    <xf numFmtId="49" fontId="17" fillId="0" borderId="5" xfId="0" applyNumberFormat="1" applyFont="1" applyFill="1" applyBorder="1" applyAlignment="1">
      <alignment horizontal="center" vertical="top" wrapText="1"/>
    </xf>
    <xf numFmtId="1" fontId="17" fillId="0" borderId="4" xfId="7" applyNumberFormat="1" applyFont="1" applyFill="1" applyAlignment="1" applyProtection="1">
      <alignment horizontal="center" vertical="top" shrinkToFit="1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vertical="top"/>
    </xf>
    <xf numFmtId="2" fontId="4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64" fontId="4" fillId="0" borderId="0" xfId="0" applyNumberFormat="1" applyFont="1" applyFill="1"/>
    <xf numFmtId="4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0" fontId="15" fillId="0" borderId="2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/>
    </xf>
    <xf numFmtId="1" fontId="19" fillId="0" borderId="4" xfId="10" applyNumberFormat="1" applyFont="1" applyFill="1" applyProtection="1">
      <alignment horizontal="center" vertical="top" shrinkToFit="1"/>
    </xf>
    <xf numFmtId="1" fontId="15" fillId="0" borderId="4" xfId="7" applyNumberFormat="1" applyFont="1" applyFill="1" applyAlignment="1" applyProtection="1">
      <alignment horizontal="center" vertical="top" wrapText="1" shrinkToFi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/>
    <xf numFmtId="0" fontId="16" fillId="0" borderId="0" xfId="0" applyFont="1" applyFill="1" applyAlignment="1">
      <alignment horizontal="left" vertical="top" wrapText="1"/>
    </xf>
    <xf numFmtId="164" fontId="16" fillId="0" borderId="0" xfId="0" applyNumberFormat="1" applyFont="1" applyFill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/>
    </xf>
    <xf numFmtId="49" fontId="16" fillId="0" borderId="2" xfId="0" applyNumberFormat="1" applyFont="1" applyFill="1" applyBorder="1" applyAlignment="1">
      <alignment horizontal="center" vertical="top" wrapText="1"/>
    </xf>
    <xf numFmtId="3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1" fontId="16" fillId="0" borderId="1" xfId="7" applyNumberFormat="1" applyFont="1" applyFill="1" applyBorder="1" applyProtection="1">
      <alignment horizontal="center" vertical="top" shrinkToFit="1"/>
    </xf>
    <xf numFmtId="49" fontId="16" fillId="0" borderId="1" xfId="7" applyNumberFormat="1" applyFont="1" applyFill="1" applyBorder="1" applyAlignment="1" applyProtection="1">
      <alignment horizontal="center" vertical="top" wrapText="1" shrinkToFit="1"/>
    </xf>
    <xf numFmtId="0" fontId="16" fillId="0" borderId="3" xfId="0" applyFont="1" applyFill="1" applyBorder="1" applyAlignment="1">
      <alignment horizontal="center" vertical="top"/>
    </xf>
    <xf numFmtId="49" fontId="16" fillId="0" borderId="3" xfId="0" applyNumberFormat="1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21" fillId="0" borderId="1" xfId="7" applyNumberFormat="1" applyFont="1" applyFill="1" applyBorder="1" applyAlignment="1" applyProtection="1">
      <alignment horizontal="center" vertical="top" wrapText="1" shrinkToFit="1"/>
    </xf>
    <xf numFmtId="164" fontId="22" fillId="0" borderId="1" xfId="0" applyNumberFormat="1" applyFont="1" applyFill="1" applyBorder="1" applyAlignment="1">
      <alignment vertical="top"/>
    </xf>
    <xf numFmtId="0" fontId="16" fillId="0" borderId="2" xfId="0" applyFont="1" applyFill="1" applyBorder="1" applyAlignment="1">
      <alignment vertical="top" wrapText="1"/>
    </xf>
    <xf numFmtId="49" fontId="16" fillId="0" borderId="16" xfId="0" applyNumberFormat="1" applyFont="1" applyFill="1" applyBorder="1" applyAlignment="1">
      <alignment vertical="top" wrapText="1"/>
    </xf>
    <xf numFmtId="1" fontId="16" fillId="0" borderId="17" xfId="7" applyNumberFormat="1" applyFont="1" applyFill="1" applyBorder="1" applyAlignment="1" applyProtection="1">
      <alignment vertical="top" shrinkToFit="1"/>
    </xf>
    <xf numFmtId="164" fontId="16" fillId="0" borderId="2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top" wrapText="1"/>
    </xf>
    <xf numFmtId="1" fontId="17" fillId="0" borderId="6" xfId="7" applyNumberFormat="1" applyFont="1" applyFill="1" applyBorder="1" applyAlignment="1" applyProtection="1">
      <alignment horizontal="center" vertical="top" shrinkToFit="1"/>
    </xf>
    <xf numFmtId="164" fontId="16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vertical="top" wrapText="1"/>
    </xf>
    <xf numFmtId="1" fontId="15" fillId="0" borderId="1" xfId="7" applyNumberFormat="1" applyFont="1" applyFill="1" applyBorder="1" applyAlignment="1" applyProtection="1">
      <alignment vertical="top" shrinkToFit="1"/>
    </xf>
    <xf numFmtId="164" fontId="15" fillId="0" borderId="1" xfId="0" applyNumberFormat="1" applyFont="1" applyFill="1" applyBorder="1" applyAlignment="1">
      <alignment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/>
    <xf numFmtId="164" fontId="10" fillId="0" borderId="0" xfId="0" applyNumberFormat="1" applyFont="1" applyFill="1" applyAlignment="1"/>
    <xf numFmtId="164" fontId="16" fillId="0" borderId="0" xfId="0" applyNumberFormat="1" applyFont="1" applyFill="1" applyAlignment="1">
      <alignment vertical="top" wrapText="1"/>
    </xf>
    <xf numFmtId="164" fontId="17" fillId="0" borderId="1" xfId="0" applyNumberFormat="1" applyFont="1" applyFill="1" applyBorder="1" applyAlignment="1">
      <alignment vertical="top" wrapText="1"/>
    </xf>
    <xf numFmtId="164" fontId="20" fillId="0" borderId="1" xfId="0" applyNumberFormat="1" applyFont="1" applyFill="1" applyBorder="1" applyAlignment="1">
      <alignment vertical="top" wrapText="1"/>
    </xf>
    <xf numFmtId="164" fontId="15" fillId="0" borderId="0" xfId="0" applyNumberFormat="1" applyFont="1" applyFill="1" applyAlignment="1">
      <alignment vertical="top" wrapText="1"/>
    </xf>
    <xf numFmtId="1" fontId="16" fillId="0" borderId="1" xfId="7" applyNumberFormat="1" applyFont="1" applyFill="1" applyBorder="1" applyAlignment="1" applyProtection="1">
      <alignment horizontal="center" vertical="top" wrapText="1" shrinkToFit="1"/>
    </xf>
    <xf numFmtId="49" fontId="17" fillId="0" borderId="5" xfId="0" applyNumberFormat="1" applyFont="1" applyFill="1" applyBorder="1" applyAlignment="1">
      <alignment vertical="top"/>
    </xf>
    <xf numFmtId="0" fontId="15" fillId="0" borderId="18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164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/>
    </xf>
    <xf numFmtId="164" fontId="10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/>
    </xf>
    <xf numFmtId="49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right"/>
    </xf>
    <xf numFmtId="164" fontId="23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12" fillId="0" borderId="0" xfId="0" applyNumberFormat="1" applyFont="1" applyFill="1" applyAlignment="1">
      <alignment horizontal="left"/>
    </xf>
    <xf numFmtId="164" fontId="8" fillId="0" borderId="0" xfId="0" applyNumberFormat="1" applyFont="1" applyFill="1"/>
    <xf numFmtId="164" fontId="9" fillId="0" borderId="0" xfId="0" applyNumberFormat="1" applyFont="1" applyFill="1"/>
    <xf numFmtId="164" fontId="4" fillId="0" borderId="2" xfId="0" applyNumberFormat="1" applyFont="1" applyFill="1" applyBorder="1" applyAlignment="1">
      <alignment horizontal="right" vertical="top" wrapText="1"/>
    </xf>
    <xf numFmtId="49" fontId="16" fillId="0" borderId="2" xfId="0" applyNumberFormat="1" applyFont="1" applyFill="1" applyBorder="1" applyAlignment="1">
      <alignment vertical="top"/>
    </xf>
    <xf numFmtId="49" fontId="16" fillId="0" borderId="5" xfId="0" applyNumberFormat="1" applyFont="1" applyFill="1" applyBorder="1" applyAlignment="1">
      <alignment vertical="top"/>
    </xf>
    <xf numFmtId="49" fontId="16" fillId="0" borderId="3" xfId="0" applyNumberFormat="1" applyFont="1" applyFill="1" applyBorder="1" applyAlignment="1">
      <alignment vertical="top"/>
    </xf>
    <xf numFmtId="0" fontId="15" fillId="0" borderId="9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right" vertical="top" wrapText="1"/>
    </xf>
    <xf numFmtId="49" fontId="16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center" vertical="top" wrapText="1"/>
    </xf>
    <xf numFmtId="164" fontId="15" fillId="0" borderId="9" xfId="0" applyNumberFormat="1" applyFont="1" applyFill="1" applyBorder="1" applyAlignment="1">
      <alignment vertical="top" wrapText="1"/>
    </xf>
    <xf numFmtId="164" fontId="17" fillId="0" borderId="9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/>
    </xf>
    <xf numFmtId="49" fontId="16" fillId="0" borderId="3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vertical="top" wrapText="1"/>
    </xf>
    <xf numFmtId="164" fontId="15" fillId="0" borderId="3" xfId="0" applyNumberFormat="1" applyFont="1" applyFill="1" applyBorder="1" applyAlignment="1">
      <alignment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49" fontId="15" fillId="0" borderId="2" xfId="0" applyNumberFormat="1" applyFont="1" applyFill="1" applyBorder="1" applyAlignment="1">
      <alignment horizontal="center" vertical="top" wrapText="1"/>
    </xf>
    <xf numFmtId="49" fontId="15" fillId="0" borderId="5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center" vertical="top"/>
    </xf>
    <xf numFmtId="49" fontId="15" fillId="0" borderId="5" xfId="0" applyNumberFormat="1" applyFont="1" applyFill="1" applyBorder="1" applyAlignment="1">
      <alignment horizontal="center" vertical="top"/>
    </xf>
    <xf numFmtId="49" fontId="15" fillId="0" borderId="3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vertical="top" wrapText="1"/>
    </xf>
    <xf numFmtId="164" fontId="15" fillId="0" borderId="3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vertical="top"/>
    </xf>
    <xf numFmtId="164" fontId="1" fillId="0" borderId="3" xfId="0" applyNumberFormat="1" applyFont="1" applyFill="1" applyBorder="1" applyAlignment="1">
      <alignment vertical="top"/>
    </xf>
    <xf numFmtId="49" fontId="16" fillId="0" borderId="2" xfId="0" applyNumberFormat="1" applyFont="1" applyFill="1" applyBorder="1" applyAlignment="1">
      <alignment horizontal="center" vertical="top"/>
    </xf>
    <xf numFmtId="49" fontId="16" fillId="0" borderId="5" xfId="0" applyNumberFormat="1" applyFont="1" applyFill="1" applyBorder="1" applyAlignment="1">
      <alignment horizontal="center" vertical="top"/>
    </xf>
    <xf numFmtId="49" fontId="16" fillId="0" borderId="3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 vertical="top" wrapText="1"/>
    </xf>
    <xf numFmtId="164" fontId="23" fillId="0" borderId="9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64" fontId="23" fillId="0" borderId="8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5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3" xfId="0" applyNumberFormat="1" applyFont="1" applyFill="1" applyBorder="1" applyAlignment="1">
      <alignment horizontal="left" vertical="top" wrapText="1"/>
    </xf>
    <xf numFmtId="164" fontId="12" fillId="0" borderId="0" xfId="0" applyNumberFormat="1" applyFont="1" applyFill="1" applyAlignment="1">
      <alignment horizontal="left" vertical="top" wrapText="1"/>
    </xf>
  </cellXfs>
  <cellStyles count="11">
    <cellStyle name="xl24" xfId="3"/>
    <cellStyle name="xl26" xfId="10"/>
    <cellStyle name="xl33" xfId="4"/>
    <cellStyle name="xl35" xfId="5"/>
    <cellStyle name="xl36" xfId="6"/>
    <cellStyle name="xl38" xfId="2"/>
    <cellStyle name="xl40" xfId="7"/>
    <cellStyle name="xl41 2" xfId="8"/>
    <cellStyle name="xl60" xfId="1"/>
    <cellStyle name="Обычный" xfId="0" builtinId="0"/>
    <cellStyle name="Обычный 2" xfId="9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2;&#1072;%20&#1085;&#1072;%2001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76;&#1083;&#1103;%20&#1079;&#1072;&#1085;&#1077;&#1089;&#1077;&#1085;&#1080;&#1103;%20&#1060;&#1086;&#1088;&#1084;&#1099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2132000040"/>
      <sheetName val="40201810400000010002"/>
      <sheetName val="40302810900004000077"/>
      <sheetName val="40601810322024940001"/>
      <sheetName val="40601810500003000001"/>
    </sheetNames>
    <sheetDataSet>
      <sheetData sheetId="0">
        <row r="32">
          <cell r="F32">
            <v>557.5</v>
          </cell>
          <cell r="G32">
            <v>0</v>
          </cell>
        </row>
        <row r="33">
          <cell r="F33">
            <v>461.15</v>
          </cell>
          <cell r="G33">
            <v>0</v>
          </cell>
        </row>
        <row r="34">
          <cell r="F34">
            <v>1674.15</v>
          </cell>
          <cell r="G34">
            <v>74.599999999999994</v>
          </cell>
        </row>
        <row r="35">
          <cell r="F35">
            <v>0</v>
          </cell>
          <cell r="G35">
            <v>0</v>
          </cell>
        </row>
        <row r="36">
          <cell r="F36">
            <v>2829.5</v>
          </cell>
          <cell r="G36">
            <v>1304.5</v>
          </cell>
        </row>
        <row r="74">
          <cell r="F74">
            <v>60</v>
          </cell>
          <cell r="G74">
            <v>15.3231</v>
          </cell>
        </row>
        <row r="75">
          <cell r="F75">
            <v>274860</v>
          </cell>
          <cell r="G75">
            <v>141434.82965999999</v>
          </cell>
        </row>
        <row r="109">
          <cell r="F109">
            <v>306.7</v>
          </cell>
        </row>
        <row r="110">
          <cell r="F110">
            <v>9729.8359999999993</v>
          </cell>
        </row>
        <row r="111">
          <cell r="F111">
            <v>1162.8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2132000040 (РБ) (2)"/>
      <sheetName val="40201810400000010002 (Только ФБ"/>
      <sheetName val="40201810400000010002 (ФБ+софин)"/>
    </sheetNames>
    <sheetDataSet>
      <sheetData sheetId="0">
        <row r="57">
          <cell r="H57">
            <v>0</v>
          </cell>
        </row>
        <row r="58">
          <cell r="H58">
            <v>0</v>
          </cell>
        </row>
        <row r="59">
          <cell r="H59">
            <v>2692.8</v>
          </cell>
        </row>
        <row r="60">
          <cell r="H60">
            <v>375</v>
          </cell>
        </row>
        <row r="61">
          <cell r="H61">
            <v>0</v>
          </cell>
        </row>
        <row r="169">
          <cell r="H169">
            <v>173.5</v>
          </cell>
        </row>
        <row r="170">
          <cell r="H170">
            <v>4780.8999999999996</v>
          </cell>
        </row>
        <row r="171">
          <cell r="H171">
            <v>1101.8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2"/>
  <sheetViews>
    <sheetView showZeros="0" tabSelected="1" zoomScaleNormal="100" zoomScaleSheetLayoutView="100" workbookViewId="0">
      <selection activeCell="G17" sqref="G17"/>
    </sheetView>
  </sheetViews>
  <sheetFormatPr defaultRowHeight="12"/>
  <cols>
    <col min="1" max="4" width="4.140625" style="55" customWidth="1"/>
    <col min="5" max="5" width="33.7109375" style="55" customWidth="1"/>
    <col min="6" max="6" width="43.140625" style="55" customWidth="1"/>
    <col min="7" max="7" width="37.5703125" style="55" customWidth="1"/>
    <col min="8" max="8" width="7.140625" style="55" customWidth="1"/>
    <col min="9" max="10" width="4.5703125" style="55" customWidth="1"/>
    <col min="11" max="11" width="11.5703125" style="55" customWidth="1"/>
    <col min="12" max="12" width="7.7109375" style="55" customWidth="1"/>
    <col min="13" max="13" width="10" style="154" bestFit="1" customWidth="1"/>
    <col min="14" max="15" width="11.5703125" style="154" customWidth="1"/>
    <col min="16" max="17" width="11.28515625" style="57" customWidth="1"/>
    <col min="18" max="16384" width="9.140625" style="55"/>
  </cols>
  <sheetData>
    <row r="1" spans="1:17" s="7" customFormat="1" ht="15.75">
      <c r="E1" s="106"/>
      <c r="F1" s="107"/>
      <c r="M1" s="149"/>
      <c r="N1" s="150" t="s">
        <v>253</v>
      </c>
      <c r="O1" s="149"/>
      <c r="P1" s="108"/>
      <c r="Q1" s="108"/>
    </row>
    <row r="2" spans="1:17" s="7" customFormat="1" ht="15.75">
      <c r="E2" s="106"/>
      <c r="F2" s="107"/>
      <c r="M2" s="149"/>
      <c r="N2" s="150" t="s">
        <v>254</v>
      </c>
      <c r="O2" s="149"/>
      <c r="P2" s="108"/>
      <c r="Q2" s="108"/>
    </row>
    <row r="3" spans="1:17" s="7" customFormat="1" ht="15.75">
      <c r="E3" s="106"/>
      <c r="F3" s="107"/>
      <c r="M3" s="149"/>
      <c r="N3" s="150" t="s">
        <v>387</v>
      </c>
      <c r="O3" s="149"/>
      <c r="P3" s="108"/>
      <c r="Q3" s="108"/>
    </row>
    <row r="4" spans="1:17" s="7" customFormat="1" ht="15.75">
      <c r="E4" s="106"/>
      <c r="F4" s="107"/>
      <c r="M4" s="149"/>
      <c r="N4" s="150" t="s">
        <v>411</v>
      </c>
      <c r="O4" s="149"/>
      <c r="P4" s="108"/>
      <c r="Q4" s="108"/>
    </row>
    <row r="5" spans="1:17" s="7" customFormat="1" ht="12.75">
      <c r="E5" s="106"/>
      <c r="F5" s="107"/>
      <c r="M5" s="149"/>
      <c r="N5" s="149"/>
      <c r="O5" s="149"/>
      <c r="P5" s="108"/>
      <c r="Q5" s="108"/>
    </row>
    <row r="6" spans="1:17" s="7" customFormat="1" ht="12.75">
      <c r="E6" s="106"/>
      <c r="F6" s="107"/>
      <c r="M6" s="149"/>
      <c r="N6" s="149"/>
      <c r="O6" s="149"/>
      <c r="P6" s="108"/>
      <c r="Q6" s="108"/>
    </row>
    <row r="7" spans="1:17" s="7" customFormat="1" ht="12.75">
      <c r="E7" s="106"/>
      <c r="F7" s="107"/>
      <c r="M7" s="149"/>
      <c r="N7" s="149"/>
      <c r="O7" s="149"/>
      <c r="P7" s="108"/>
      <c r="Q7" s="110" t="s">
        <v>388</v>
      </c>
    </row>
    <row r="8" spans="1:17" s="7" customFormat="1" ht="12.75">
      <c r="A8" s="269" t="s">
        <v>389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108"/>
    </row>
    <row r="9" spans="1:17" s="7" customFormat="1" ht="12.75">
      <c r="A9" s="269" t="s">
        <v>390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108"/>
    </row>
    <row r="10" spans="1:17" s="7" customFormat="1" ht="12.75">
      <c r="A10" s="269" t="s">
        <v>393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108"/>
    </row>
    <row r="11" spans="1:17" s="7" customFormat="1" ht="12.75">
      <c r="E11" s="106"/>
      <c r="F11" s="107"/>
      <c r="L11" s="109"/>
      <c r="M11" s="149"/>
      <c r="N11" s="149"/>
      <c r="O11" s="149"/>
      <c r="P11" s="108"/>
      <c r="Q11" s="108"/>
    </row>
    <row r="12" spans="1:17" s="7" customFormat="1" ht="12.75">
      <c r="A12" s="269" t="s">
        <v>391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108"/>
    </row>
    <row r="13" spans="1:17" s="7" customFormat="1" ht="13.5" customHeight="1">
      <c r="A13" s="269" t="s">
        <v>258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108"/>
    </row>
    <row r="14" spans="1:17" s="7" customFormat="1" ht="12.75">
      <c r="A14" s="7" t="s">
        <v>259</v>
      </c>
      <c r="E14" s="106"/>
      <c r="F14" s="107"/>
      <c r="L14" s="109"/>
      <c r="M14" s="149"/>
      <c r="N14" s="149"/>
      <c r="O14" s="149"/>
      <c r="P14" s="108"/>
      <c r="Q14" s="108"/>
    </row>
    <row r="15" spans="1:17" s="7" customFormat="1" ht="12.75">
      <c r="E15" s="106"/>
      <c r="F15" s="107"/>
      <c r="L15" s="109"/>
      <c r="M15" s="149"/>
      <c r="N15" s="149"/>
      <c r="O15" s="149"/>
      <c r="P15" s="108"/>
      <c r="Q15" s="108"/>
    </row>
    <row r="16" spans="1:17" s="7" customFormat="1" ht="12.75">
      <c r="A16" s="262" t="s">
        <v>392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149"/>
      <c r="P16" s="108"/>
      <c r="Q16" s="108"/>
    </row>
    <row r="17" spans="1:17" s="7" customFormat="1" ht="12.75">
      <c r="E17" s="106"/>
      <c r="F17" s="107"/>
      <c r="M17" s="149"/>
      <c r="N17" s="149"/>
      <c r="O17" s="149"/>
      <c r="P17" s="108"/>
      <c r="Q17" s="110" t="s">
        <v>454</v>
      </c>
    </row>
    <row r="18" spans="1:17" s="56" customFormat="1" ht="12" customHeight="1">
      <c r="A18" s="264" t="s">
        <v>0</v>
      </c>
      <c r="B18" s="264"/>
      <c r="C18" s="264"/>
      <c r="D18" s="264"/>
      <c r="E18" s="264" t="s">
        <v>263</v>
      </c>
      <c r="F18" s="264" t="s">
        <v>412</v>
      </c>
      <c r="G18" s="264" t="s">
        <v>264</v>
      </c>
      <c r="H18" s="264" t="s">
        <v>95</v>
      </c>
      <c r="I18" s="264"/>
      <c r="J18" s="264"/>
      <c r="K18" s="264"/>
      <c r="L18" s="264"/>
      <c r="M18" s="266"/>
      <c r="N18" s="266"/>
      <c r="O18" s="266"/>
      <c r="P18" s="265" t="s">
        <v>380</v>
      </c>
      <c r="Q18" s="265"/>
    </row>
    <row r="19" spans="1:17" s="56" customFormat="1" ht="84">
      <c r="A19" s="212" t="s">
        <v>1</v>
      </c>
      <c r="B19" s="212" t="s">
        <v>2</v>
      </c>
      <c r="C19" s="212" t="s">
        <v>3</v>
      </c>
      <c r="D19" s="212" t="s">
        <v>4</v>
      </c>
      <c r="E19" s="264"/>
      <c r="F19" s="264"/>
      <c r="G19" s="264"/>
      <c r="H19" s="212" t="s">
        <v>265</v>
      </c>
      <c r="I19" s="212" t="s">
        <v>96</v>
      </c>
      <c r="J19" s="212" t="s">
        <v>97</v>
      </c>
      <c r="K19" s="212" t="s">
        <v>98</v>
      </c>
      <c r="L19" s="212" t="s">
        <v>99</v>
      </c>
      <c r="M19" s="228" t="s">
        <v>381</v>
      </c>
      <c r="N19" s="228" t="s">
        <v>382</v>
      </c>
      <c r="O19" s="228" t="s">
        <v>383</v>
      </c>
      <c r="P19" s="228" t="s">
        <v>384</v>
      </c>
      <c r="Q19" s="228" t="s">
        <v>385</v>
      </c>
    </row>
    <row r="20" spans="1:17" s="121" customFormat="1" ht="17.25" customHeight="1">
      <c r="A20" s="251">
        <v>30</v>
      </c>
      <c r="B20" s="251"/>
      <c r="C20" s="251"/>
      <c r="D20" s="251"/>
      <c r="E20" s="254" t="s">
        <v>100</v>
      </c>
      <c r="G20" s="217" t="s">
        <v>410</v>
      </c>
      <c r="H20" s="217"/>
      <c r="I20" s="217"/>
      <c r="J20" s="217"/>
      <c r="K20" s="217"/>
      <c r="L20" s="217"/>
      <c r="M20" s="144">
        <f>M21+M24+M27+M28</f>
        <v>9227485.6000000015</v>
      </c>
      <c r="N20" s="144">
        <f>N21+N24+N27+N28</f>
        <v>9453525.0620000008</v>
      </c>
      <c r="O20" s="144">
        <f>O21+O24+O27+O28</f>
        <v>4707006.3698300011</v>
      </c>
      <c r="P20" s="208">
        <f>O20/M20%</f>
        <v>51.010714878059524</v>
      </c>
      <c r="Q20" s="208">
        <f>O20/N20%</f>
        <v>49.791018048395387</v>
      </c>
    </row>
    <row r="21" spans="1:17" s="121" customFormat="1" ht="15" customHeight="1">
      <c r="A21" s="252"/>
      <c r="B21" s="252"/>
      <c r="C21" s="252"/>
      <c r="D21" s="252"/>
      <c r="E21" s="255"/>
      <c r="F21" s="263" t="s">
        <v>386</v>
      </c>
      <c r="G21" s="217" t="s">
        <v>269</v>
      </c>
      <c r="H21" s="217"/>
      <c r="I21" s="217"/>
      <c r="J21" s="217"/>
      <c r="K21" s="217"/>
      <c r="L21" s="217"/>
      <c r="M21" s="144">
        <f>M22+M23</f>
        <v>9131471.1000000015</v>
      </c>
      <c r="N21" s="144">
        <f t="shared" ref="N21:O21" si="0">N22+N23</f>
        <v>9294605.6620000005</v>
      </c>
      <c r="O21" s="144">
        <f t="shared" si="0"/>
        <v>4699858.4698300008</v>
      </c>
      <c r="P21" s="208">
        <f t="shared" ref="P21:P82" si="1">O21/M21%</f>
        <v>51.468798601684234</v>
      </c>
      <c r="Q21" s="208">
        <f t="shared" ref="Q21:Q82" si="2">O21/N21%</f>
        <v>50.565442373148421</v>
      </c>
    </row>
    <row r="22" spans="1:17" s="121" customFormat="1" ht="12" customHeight="1">
      <c r="A22" s="252"/>
      <c r="B22" s="252"/>
      <c r="C22" s="252"/>
      <c r="D22" s="252"/>
      <c r="E22" s="255"/>
      <c r="F22" s="263"/>
      <c r="G22" s="217" t="s">
        <v>266</v>
      </c>
      <c r="H22" s="217"/>
      <c r="I22" s="217"/>
      <c r="J22" s="217"/>
      <c r="K22" s="217"/>
      <c r="L22" s="217"/>
      <c r="M22" s="144">
        <f>M30+M60+M119+M152</f>
        <v>5991604.7000000002</v>
      </c>
      <c r="N22" s="144">
        <f>N30+N60+N119+N152</f>
        <v>6154739.2360000005</v>
      </c>
      <c r="O22" s="144">
        <f>O30+O60+O119+O152</f>
        <v>3177411.2266200003</v>
      </c>
      <c r="P22" s="208">
        <f t="shared" si="1"/>
        <v>53.031055714005973</v>
      </c>
      <c r="Q22" s="208">
        <f t="shared" si="2"/>
        <v>51.625440246677577</v>
      </c>
    </row>
    <row r="23" spans="1:17" s="121" customFormat="1">
      <c r="A23" s="252"/>
      <c r="B23" s="252"/>
      <c r="C23" s="252"/>
      <c r="D23" s="252"/>
      <c r="E23" s="255"/>
      <c r="F23" s="263"/>
      <c r="G23" s="217" t="s">
        <v>267</v>
      </c>
      <c r="H23" s="217"/>
      <c r="I23" s="217"/>
      <c r="J23" s="217"/>
      <c r="K23" s="217"/>
      <c r="L23" s="217"/>
      <c r="M23" s="144">
        <f>M31+M61+M120</f>
        <v>3139866.4000000004</v>
      </c>
      <c r="N23" s="144">
        <f>N31+N61+N120</f>
        <v>3139866.426</v>
      </c>
      <c r="O23" s="144">
        <f>O31+O61+O120</f>
        <v>1522447.24321</v>
      </c>
      <c r="P23" s="208">
        <f t="shared" si="1"/>
        <v>48.487644035109255</v>
      </c>
      <c r="Q23" s="208">
        <f t="shared" si="2"/>
        <v>48.487643633602133</v>
      </c>
    </row>
    <row r="24" spans="1:17" s="121" customFormat="1" ht="15" customHeight="1">
      <c r="A24" s="252"/>
      <c r="B24" s="252"/>
      <c r="C24" s="252"/>
      <c r="D24" s="252"/>
      <c r="E24" s="255"/>
      <c r="F24" s="254" t="s">
        <v>268</v>
      </c>
      <c r="G24" s="217" t="s">
        <v>269</v>
      </c>
      <c r="H24" s="217"/>
      <c r="I24" s="217"/>
      <c r="J24" s="217"/>
      <c r="K24" s="217"/>
      <c r="L24" s="217"/>
      <c r="M24" s="144">
        <f>M25+M26</f>
        <v>7873.5</v>
      </c>
      <c r="N24" s="144">
        <f t="shared" ref="N24:O24" si="3">N25+N26</f>
        <v>29003.1</v>
      </c>
      <c r="O24" s="144">
        <f t="shared" si="3"/>
        <v>6748.9</v>
      </c>
      <c r="P24" s="208">
        <f t="shared" si="1"/>
        <v>85.716644440210828</v>
      </c>
      <c r="Q24" s="208">
        <f t="shared" si="2"/>
        <v>23.269581527491887</v>
      </c>
    </row>
    <row r="25" spans="1:17" s="121" customFormat="1" ht="12" customHeight="1">
      <c r="A25" s="252"/>
      <c r="B25" s="252"/>
      <c r="C25" s="252"/>
      <c r="D25" s="252"/>
      <c r="E25" s="255"/>
      <c r="F25" s="255"/>
      <c r="G25" s="217" t="s">
        <v>266</v>
      </c>
      <c r="H25" s="217"/>
      <c r="I25" s="217"/>
      <c r="J25" s="217"/>
      <c r="K25" s="217"/>
      <c r="L25" s="217"/>
      <c r="M25" s="144">
        <f t="shared" ref="M25:O26" si="4">M63</f>
        <v>6001.4</v>
      </c>
      <c r="N25" s="144">
        <f t="shared" si="4"/>
        <v>27131</v>
      </c>
      <c r="O25" s="144">
        <f t="shared" si="4"/>
        <v>4876.8</v>
      </c>
      <c r="P25" s="208">
        <f t="shared" si="1"/>
        <v>81.26103909087881</v>
      </c>
      <c r="Q25" s="208">
        <f t="shared" si="2"/>
        <v>17.975010136006784</v>
      </c>
    </row>
    <row r="26" spans="1:17" s="121" customFormat="1">
      <c r="A26" s="252"/>
      <c r="B26" s="252"/>
      <c r="C26" s="252"/>
      <c r="D26" s="252"/>
      <c r="E26" s="255"/>
      <c r="F26" s="256"/>
      <c r="G26" s="217" t="s">
        <v>267</v>
      </c>
      <c r="H26" s="217"/>
      <c r="I26" s="217"/>
      <c r="J26" s="217"/>
      <c r="K26" s="217"/>
      <c r="L26" s="217"/>
      <c r="M26" s="144">
        <f t="shared" si="4"/>
        <v>1872.1</v>
      </c>
      <c r="N26" s="144">
        <f t="shared" si="4"/>
        <v>1872.1</v>
      </c>
      <c r="O26" s="144">
        <f t="shared" si="4"/>
        <v>1872.1</v>
      </c>
      <c r="P26" s="208">
        <f t="shared" si="1"/>
        <v>100</v>
      </c>
      <c r="Q26" s="208">
        <f t="shared" si="2"/>
        <v>100</v>
      </c>
    </row>
    <row r="27" spans="1:17" s="121" customFormat="1" ht="72" customHeight="1">
      <c r="A27" s="252"/>
      <c r="B27" s="252"/>
      <c r="C27" s="252"/>
      <c r="D27" s="252"/>
      <c r="E27" s="255"/>
      <c r="F27" s="215" t="s">
        <v>455</v>
      </c>
      <c r="G27" s="217" t="s">
        <v>266</v>
      </c>
      <c r="H27" s="217"/>
      <c r="I27" s="217"/>
      <c r="J27" s="217"/>
      <c r="K27" s="217"/>
      <c r="L27" s="217"/>
      <c r="M27" s="144">
        <f>M66</f>
        <v>88141</v>
      </c>
      <c r="N27" s="144">
        <f t="shared" ref="N27:O27" si="5">N66</f>
        <v>123416.3</v>
      </c>
      <c r="O27" s="144">
        <f t="shared" si="5"/>
        <v>0</v>
      </c>
      <c r="P27" s="208">
        <f t="shared" si="1"/>
        <v>0</v>
      </c>
      <c r="Q27" s="208"/>
    </row>
    <row r="28" spans="1:17" s="121" customFormat="1" ht="48">
      <c r="A28" s="253"/>
      <c r="B28" s="253"/>
      <c r="C28" s="253"/>
      <c r="D28" s="253"/>
      <c r="E28" s="256"/>
      <c r="F28" s="215" t="s">
        <v>457</v>
      </c>
      <c r="G28" s="217" t="s">
        <v>266</v>
      </c>
      <c r="H28" s="217"/>
      <c r="I28" s="217"/>
      <c r="J28" s="217"/>
      <c r="K28" s="217"/>
      <c r="L28" s="217"/>
      <c r="M28" s="144">
        <f>M67</f>
        <v>0</v>
      </c>
      <c r="N28" s="144">
        <f t="shared" ref="N28:O28" si="6">N67</f>
        <v>6500</v>
      </c>
      <c r="O28" s="144">
        <f t="shared" si="6"/>
        <v>399</v>
      </c>
      <c r="P28" s="208"/>
      <c r="Q28" s="208">
        <f t="shared" si="2"/>
        <v>6.1384615384615389</v>
      </c>
    </row>
    <row r="29" spans="1:17" s="121" customFormat="1" ht="12" customHeight="1">
      <c r="A29" s="259" t="s">
        <v>5</v>
      </c>
      <c r="B29" s="196" t="s">
        <v>6</v>
      </c>
      <c r="C29" s="259"/>
      <c r="D29" s="259"/>
      <c r="E29" s="254" t="s">
        <v>7</v>
      </c>
      <c r="F29" s="254" t="s">
        <v>386</v>
      </c>
      <c r="G29" s="217" t="s">
        <v>269</v>
      </c>
      <c r="H29" s="118"/>
      <c r="I29" s="118"/>
      <c r="J29" s="117"/>
      <c r="K29" s="117"/>
      <c r="L29" s="212"/>
      <c r="M29" s="144">
        <f>M32+M53+M55</f>
        <v>3722080.6</v>
      </c>
      <c r="N29" s="144">
        <f t="shared" ref="N29:O29" si="7">N32+N53+N55</f>
        <v>3735372.8</v>
      </c>
      <c r="O29" s="144">
        <f t="shared" si="7"/>
        <v>2053893.0007199999</v>
      </c>
      <c r="P29" s="208">
        <f t="shared" si="1"/>
        <v>55.181314470191744</v>
      </c>
      <c r="Q29" s="208">
        <f t="shared" si="2"/>
        <v>54.984953596064095</v>
      </c>
    </row>
    <row r="30" spans="1:17" s="121" customFormat="1">
      <c r="A30" s="260"/>
      <c r="B30" s="197"/>
      <c r="C30" s="260"/>
      <c r="D30" s="260"/>
      <c r="E30" s="255"/>
      <c r="F30" s="255"/>
      <c r="G30" s="217" t="s">
        <v>266</v>
      </c>
      <c r="H30" s="118"/>
      <c r="I30" s="118"/>
      <c r="J30" s="117"/>
      <c r="K30" s="117"/>
      <c r="L30" s="212"/>
      <c r="M30" s="144">
        <f>M29-M31</f>
        <v>2449182.2999999998</v>
      </c>
      <c r="N30" s="144">
        <f>N29-N31</f>
        <v>2462474.4999999995</v>
      </c>
      <c r="O30" s="144">
        <f>O29-O31</f>
        <v>1251402.9575099996</v>
      </c>
      <c r="P30" s="208">
        <f t="shared" si="1"/>
        <v>51.0947248602115</v>
      </c>
      <c r="Q30" s="208">
        <f t="shared" si="2"/>
        <v>50.818920460293086</v>
      </c>
    </row>
    <row r="31" spans="1:17" s="121" customFormat="1" ht="15" customHeight="1">
      <c r="A31" s="261"/>
      <c r="B31" s="198"/>
      <c r="C31" s="261"/>
      <c r="D31" s="261"/>
      <c r="E31" s="256"/>
      <c r="F31" s="256"/>
      <c r="G31" s="216" t="s">
        <v>267</v>
      </c>
      <c r="H31" s="129"/>
      <c r="I31" s="129"/>
      <c r="J31" s="214"/>
      <c r="K31" s="214"/>
      <c r="L31" s="220"/>
      <c r="M31" s="144">
        <f>M38+M39+M49+M50+M51+6924.2</f>
        <v>1272898.3000000003</v>
      </c>
      <c r="N31" s="144">
        <f>N38+N39+N49+N50+N51+6924.2</f>
        <v>1272898.3000000003</v>
      </c>
      <c r="O31" s="144">
        <f>O38+O39+O49+O50+O491+O51+6611.5</f>
        <v>802490.04321000015</v>
      </c>
      <c r="P31" s="208">
        <f t="shared" si="1"/>
        <v>63.044317304061138</v>
      </c>
      <c r="Q31" s="208">
        <f t="shared" si="2"/>
        <v>63.044317304061138</v>
      </c>
    </row>
    <row r="32" spans="1:17" s="121" customFormat="1" ht="60">
      <c r="A32" s="117" t="s">
        <v>5</v>
      </c>
      <c r="B32" s="117" t="s">
        <v>6</v>
      </c>
      <c r="C32" s="117" t="s">
        <v>8</v>
      </c>
      <c r="D32" s="117"/>
      <c r="E32" s="217" t="s">
        <v>9</v>
      </c>
      <c r="F32" s="216" t="s">
        <v>386</v>
      </c>
      <c r="G32" s="217"/>
      <c r="H32" s="118">
        <v>843</v>
      </c>
      <c r="I32" s="212">
        <v>10</v>
      </c>
      <c r="J32" s="119" t="s">
        <v>270</v>
      </c>
      <c r="K32" s="119">
        <v>3010100000</v>
      </c>
      <c r="L32" s="120"/>
      <c r="M32" s="144">
        <f>M33+M34+M35+M36+M37+M38+M39+M40+M41+M42+M43+M44+M45+M46+M47+M48+M49+M50+M51+M52</f>
        <v>3709851.6</v>
      </c>
      <c r="N32" s="144">
        <f t="shared" ref="N32:O32" si="8">N33+N34+N35+N36+N37+N38+N39+N40+N41+N42+N43+N44+N45+N46+N47+N48+N49+N50+N51+N52</f>
        <v>3723143.8</v>
      </c>
      <c r="O32" s="144">
        <f t="shared" si="8"/>
        <v>2048419.22716</v>
      </c>
      <c r="P32" s="208">
        <f t="shared" si="1"/>
        <v>55.215664884277309</v>
      </c>
      <c r="Q32" s="208">
        <f t="shared" si="2"/>
        <v>55.018536408934843</v>
      </c>
    </row>
    <row r="33" spans="1:18" ht="36">
      <c r="A33" s="114" t="s">
        <v>5</v>
      </c>
      <c r="B33" s="114" t="s">
        <v>6</v>
      </c>
      <c r="C33" s="114" t="s">
        <v>8</v>
      </c>
      <c r="D33" s="114" t="s">
        <v>8</v>
      </c>
      <c r="E33" s="211" t="s">
        <v>10</v>
      </c>
      <c r="F33" s="226" t="s">
        <v>386</v>
      </c>
      <c r="G33" s="211" t="s">
        <v>266</v>
      </c>
      <c r="H33" s="112">
        <v>843</v>
      </c>
      <c r="I33" s="210">
        <v>10</v>
      </c>
      <c r="J33" s="113" t="s">
        <v>13</v>
      </c>
      <c r="K33" s="113" t="s">
        <v>271</v>
      </c>
      <c r="L33" s="210" t="s">
        <v>272</v>
      </c>
      <c r="M33" s="147">
        <v>673430.9</v>
      </c>
      <c r="N33" s="147">
        <v>673430.9</v>
      </c>
      <c r="O33" s="147">
        <v>330587.5</v>
      </c>
      <c r="P33" s="208">
        <f t="shared" si="1"/>
        <v>49.090040269907426</v>
      </c>
      <c r="Q33" s="208">
        <f t="shared" si="2"/>
        <v>49.090040269907426</v>
      </c>
    </row>
    <row r="34" spans="1:18" ht="24">
      <c r="A34" s="114" t="s">
        <v>5</v>
      </c>
      <c r="B34" s="114" t="s">
        <v>6</v>
      </c>
      <c r="C34" s="114" t="s">
        <v>8</v>
      </c>
      <c r="D34" s="114" t="s">
        <v>11</v>
      </c>
      <c r="E34" s="211" t="s">
        <v>12</v>
      </c>
      <c r="F34" s="226" t="s">
        <v>386</v>
      </c>
      <c r="G34" s="211" t="s">
        <v>266</v>
      </c>
      <c r="H34" s="112">
        <v>843</v>
      </c>
      <c r="I34" s="210">
        <v>10</v>
      </c>
      <c r="J34" s="113" t="s">
        <v>13</v>
      </c>
      <c r="K34" s="113" t="s">
        <v>273</v>
      </c>
      <c r="L34" s="210" t="s">
        <v>272</v>
      </c>
      <c r="M34" s="147">
        <v>58101.8</v>
      </c>
      <c r="N34" s="147">
        <v>58101.8</v>
      </c>
      <c r="O34" s="147">
        <v>26961.598689999999</v>
      </c>
      <c r="P34" s="208">
        <f t="shared" si="1"/>
        <v>46.404067842992809</v>
      </c>
      <c r="Q34" s="208">
        <f t="shared" si="2"/>
        <v>46.404067842992809</v>
      </c>
    </row>
    <row r="35" spans="1:18" ht="48">
      <c r="A35" s="114" t="s">
        <v>5</v>
      </c>
      <c r="B35" s="114" t="s">
        <v>6</v>
      </c>
      <c r="C35" s="114" t="s">
        <v>8</v>
      </c>
      <c r="D35" s="114" t="s">
        <v>13</v>
      </c>
      <c r="E35" s="211" t="s">
        <v>14</v>
      </c>
      <c r="F35" s="226" t="s">
        <v>386</v>
      </c>
      <c r="G35" s="211" t="s">
        <v>266</v>
      </c>
      <c r="H35" s="112">
        <v>843</v>
      </c>
      <c r="I35" s="210">
        <v>10</v>
      </c>
      <c r="J35" s="113" t="s">
        <v>13</v>
      </c>
      <c r="K35" s="113" t="s">
        <v>274</v>
      </c>
      <c r="L35" s="210" t="s">
        <v>272</v>
      </c>
      <c r="M35" s="147">
        <v>8032</v>
      </c>
      <c r="N35" s="147">
        <v>8032</v>
      </c>
      <c r="O35" s="147">
        <v>3937.6234699999995</v>
      </c>
      <c r="P35" s="208">
        <f t="shared" si="1"/>
        <v>49.024196588645417</v>
      </c>
      <c r="Q35" s="208">
        <f t="shared" si="2"/>
        <v>49.024196588645417</v>
      </c>
    </row>
    <row r="36" spans="1:18" ht="48">
      <c r="A36" s="114" t="s">
        <v>5</v>
      </c>
      <c r="B36" s="114" t="s">
        <v>6</v>
      </c>
      <c r="C36" s="114" t="s">
        <v>8</v>
      </c>
      <c r="D36" s="114" t="s">
        <v>15</v>
      </c>
      <c r="E36" s="211" t="s">
        <v>16</v>
      </c>
      <c r="F36" s="226" t="s">
        <v>386</v>
      </c>
      <c r="G36" s="211" t="s">
        <v>266</v>
      </c>
      <c r="H36" s="112">
        <v>843</v>
      </c>
      <c r="I36" s="210">
        <v>10</v>
      </c>
      <c r="J36" s="113" t="s">
        <v>13</v>
      </c>
      <c r="K36" s="113" t="s">
        <v>275</v>
      </c>
      <c r="L36" s="113" t="s">
        <v>272</v>
      </c>
      <c r="M36" s="147">
        <v>1492324.3</v>
      </c>
      <c r="N36" s="147">
        <v>1492324.3</v>
      </c>
      <c r="O36" s="147">
        <v>788202.6</v>
      </c>
      <c r="P36" s="208">
        <f t="shared" si="1"/>
        <v>52.817112205436842</v>
      </c>
      <c r="Q36" s="208">
        <f t="shared" si="2"/>
        <v>52.817112205436842</v>
      </c>
    </row>
    <row r="37" spans="1:18" ht="72">
      <c r="A37" s="114" t="s">
        <v>5</v>
      </c>
      <c r="B37" s="114" t="s">
        <v>6</v>
      </c>
      <c r="C37" s="114" t="s">
        <v>8</v>
      </c>
      <c r="D37" s="114" t="s">
        <v>17</v>
      </c>
      <c r="E37" s="211" t="s">
        <v>18</v>
      </c>
      <c r="F37" s="226" t="s">
        <v>386</v>
      </c>
      <c r="G37" s="211" t="s">
        <v>266</v>
      </c>
      <c r="H37" s="112">
        <v>843</v>
      </c>
      <c r="I37" s="210">
        <v>10</v>
      </c>
      <c r="J37" s="113" t="s">
        <v>13</v>
      </c>
      <c r="K37" s="113" t="s">
        <v>276</v>
      </c>
      <c r="L37" s="210" t="s">
        <v>272</v>
      </c>
      <c r="M37" s="147">
        <v>12100.1</v>
      </c>
      <c r="N37" s="147">
        <v>12100.1</v>
      </c>
      <c r="O37" s="147">
        <v>6495.8431099999998</v>
      </c>
      <c r="P37" s="208">
        <f t="shared" si="1"/>
        <v>53.684210130494783</v>
      </c>
      <c r="Q37" s="208">
        <f t="shared" si="2"/>
        <v>53.684210130494783</v>
      </c>
    </row>
    <row r="38" spans="1:18" s="57" customFormat="1" ht="24">
      <c r="A38" s="114" t="s">
        <v>5</v>
      </c>
      <c r="B38" s="114" t="s">
        <v>6</v>
      </c>
      <c r="C38" s="114" t="s">
        <v>8</v>
      </c>
      <c r="D38" s="114" t="s">
        <v>19</v>
      </c>
      <c r="E38" s="211" t="s">
        <v>20</v>
      </c>
      <c r="F38" s="226" t="s">
        <v>386</v>
      </c>
      <c r="G38" s="211" t="s">
        <v>267</v>
      </c>
      <c r="H38" s="112">
        <v>843</v>
      </c>
      <c r="I38" s="210">
        <v>10</v>
      </c>
      <c r="J38" s="113" t="s">
        <v>13</v>
      </c>
      <c r="K38" s="113" t="s">
        <v>277</v>
      </c>
      <c r="L38" s="210" t="s">
        <v>272</v>
      </c>
      <c r="M38" s="147">
        <v>1162749.8</v>
      </c>
      <c r="N38" s="147">
        <v>1162749.8</v>
      </c>
      <c r="O38" s="147">
        <v>715431.3</v>
      </c>
      <c r="P38" s="208">
        <f t="shared" si="1"/>
        <v>61.529255906988766</v>
      </c>
      <c r="Q38" s="208">
        <f t="shared" si="2"/>
        <v>61.529255906988766</v>
      </c>
      <c r="R38" s="55"/>
    </row>
    <row r="39" spans="1:18" s="57" customFormat="1" ht="36">
      <c r="A39" s="114" t="s">
        <v>5</v>
      </c>
      <c r="B39" s="114" t="s">
        <v>6</v>
      </c>
      <c r="C39" s="114" t="s">
        <v>8</v>
      </c>
      <c r="D39" s="114" t="s">
        <v>21</v>
      </c>
      <c r="E39" s="211" t="s">
        <v>22</v>
      </c>
      <c r="F39" s="226" t="s">
        <v>386</v>
      </c>
      <c r="G39" s="211" t="s">
        <v>267</v>
      </c>
      <c r="H39" s="112">
        <v>843</v>
      </c>
      <c r="I39" s="210">
        <v>10</v>
      </c>
      <c r="J39" s="113" t="s">
        <v>13</v>
      </c>
      <c r="K39" s="113" t="s">
        <v>278</v>
      </c>
      <c r="L39" s="59" t="s">
        <v>402</v>
      </c>
      <c r="M39" s="147">
        <v>63534.1</v>
      </c>
      <c r="N39" s="147">
        <v>63534.1</v>
      </c>
      <c r="O39" s="147">
        <v>61446.569259999997</v>
      </c>
      <c r="P39" s="208">
        <f t="shared" si="1"/>
        <v>96.714314454757357</v>
      </c>
      <c r="Q39" s="208">
        <f t="shared" si="2"/>
        <v>96.714314454757357</v>
      </c>
      <c r="R39" s="55"/>
    </row>
    <row r="40" spans="1:18" s="57" customFormat="1" ht="60">
      <c r="A40" s="114" t="s">
        <v>5</v>
      </c>
      <c r="B40" s="114" t="s">
        <v>6</v>
      </c>
      <c r="C40" s="114" t="s">
        <v>8</v>
      </c>
      <c r="D40" s="114" t="s">
        <v>23</v>
      </c>
      <c r="E40" s="211" t="s">
        <v>279</v>
      </c>
      <c r="F40" s="226" t="s">
        <v>386</v>
      </c>
      <c r="G40" s="211" t="s">
        <v>266</v>
      </c>
      <c r="H40" s="112">
        <v>843</v>
      </c>
      <c r="I40" s="210">
        <v>10</v>
      </c>
      <c r="J40" s="113" t="s">
        <v>13</v>
      </c>
      <c r="K40" s="113" t="s">
        <v>101</v>
      </c>
      <c r="L40" s="210">
        <v>321</v>
      </c>
      <c r="M40" s="147">
        <v>22968</v>
      </c>
      <c r="N40" s="147">
        <v>32970.800000000003</v>
      </c>
      <c r="O40" s="147">
        <v>8002.3</v>
      </c>
      <c r="P40" s="208">
        <f t="shared" si="1"/>
        <v>34.841083246255657</v>
      </c>
      <c r="Q40" s="208">
        <f t="shared" si="2"/>
        <v>24.270869981923397</v>
      </c>
      <c r="R40" s="55"/>
    </row>
    <row r="41" spans="1:18" s="57" customFormat="1" ht="60">
      <c r="A41" s="114" t="s">
        <v>5</v>
      </c>
      <c r="B41" s="114" t="s">
        <v>6</v>
      </c>
      <c r="C41" s="114" t="s">
        <v>8</v>
      </c>
      <c r="D41" s="114" t="s">
        <v>24</v>
      </c>
      <c r="E41" s="211" t="s">
        <v>25</v>
      </c>
      <c r="F41" s="226" t="s">
        <v>386</v>
      </c>
      <c r="G41" s="211" t="s">
        <v>266</v>
      </c>
      <c r="H41" s="112">
        <v>843</v>
      </c>
      <c r="I41" s="210">
        <v>10</v>
      </c>
      <c r="J41" s="113" t="s">
        <v>13</v>
      </c>
      <c r="K41" s="113" t="s">
        <v>280</v>
      </c>
      <c r="L41" s="112">
        <v>313</v>
      </c>
      <c r="M41" s="147">
        <v>3448</v>
      </c>
      <c r="N41" s="147">
        <v>6737.4</v>
      </c>
      <c r="O41" s="147">
        <v>3368.6959999999999</v>
      </c>
      <c r="P41" s="208">
        <f t="shared" si="1"/>
        <v>97.7</v>
      </c>
      <c r="Q41" s="208">
        <f t="shared" si="2"/>
        <v>49.999940629916587</v>
      </c>
      <c r="R41" s="55"/>
    </row>
    <row r="42" spans="1:18" s="57" customFormat="1" ht="60">
      <c r="A42" s="114" t="s">
        <v>5</v>
      </c>
      <c r="B42" s="114" t="s">
        <v>6</v>
      </c>
      <c r="C42" s="114" t="s">
        <v>8</v>
      </c>
      <c r="D42" s="114" t="s">
        <v>26</v>
      </c>
      <c r="E42" s="211" t="s">
        <v>27</v>
      </c>
      <c r="F42" s="226" t="s">
        <v>386</v>
      </c>
      <c r="G42" s="211" t="s">
        <v>266</v>
      </c>
      <c r="H42" s="112">
        <v>843</v>
      </c>
      <c r="I42" s="210">
        <v>10</v>
      </c>
      <c r="J42" s="113" t="s">
        <v>13</v>
      </c>
      <c r="K42" s="113" t="s">
        <v>102</v>
      </c>
      <c r="L42" s="210" t="s">
        <v>281</v>
      </c>
      <c r="M42" s="147">
        <v>16457</v>
      </c>
      <c r="N42" s="147">
        <v>16457</v>
      </c>
      <c r="O42" s="147">
        <v>7378.3695600000001</v>
      </c>
      <c r="P42" s="208">
        <f t="shared" si="1"/>
        <v>44.834231998541654</v>
      </c>
      <c r="Q42" s="208">
        <f t="shared" si="2"/>
        <v>44.834231998541654</v>
      </c>
      <c r="R42" s="55"/>
    </row>
    <row r="43" spans="1:18" s="57" customFormat="1" ht="36">
      <c r="A43" s="114" t="s">
        <v>5</v>
      </c>
      <c r="B43" s="114" t="s">
        <v>6</v>
      </c>
      <c r="C43" s="114" t="s">
        <v>8</v>
      </c>
      <c r="D43" s="114" t="s">
        <v>28</v>
      </c>
      <c r="E43" s="211" t="s">
        <v>29</v>
      </c>
      <c r="F43" s="226" t="s">
        <v>386</v>
      </c>
      <c r="G43" s="211" t="s">
        <v>266</v>
      </c>
      <c r="H43" s="229">
        <v>843</v>
      </c>
      <c r="I43" s="209">
        <v>10</v>
      </c>
      <c r="J43" s="223" t="s">
        <v>13</v>
      </c>
      <c r="K43" s="113" t="s">
        <v>103</v>
      </c>
      <c r="L43" s="210">
        <v>313</v>
      </c>
      <c r="M43" s="147">
        <v>7175.9</v>
      </c>
      <c r="N43" s="147">
        <v>7175.9</v>
      </c>
      <c r="O43" s="147">
        <v>3591.0227999999997</v>
      </c>
      <c r="P43" s="208">
        <f t="shared" si="1"/>
        <v>50.042821109547234</v>
      </c>
      <c r="Q43" s="208">
        <f t="shared" si="2"/>
        <v>50.042821109547234</v>
      </c>
      <c r="R43" s="55"/>
    </row>
    <row r="44" spans="1:18" s="57" customFormat="1" ht="60">
      <c r="A44" s="114" t="s">
        <v>5</v>
      </c>
      <c r="B44" s="114" t="s">
        <v>6</v>
      </c>
      <c r="C44" s="114" t="s">
        <v>8</v>
      </c>
      <c r="D44" s="114" t="s">
        <v>30</v>
      </c>
      <c r="E44" s="211" t="s">
        <v>31</v>
      </c>
      <c r="F44" s="226" t="s">
        <v>386</v>
      </c>
      <c r="G44" s="211" t="s">
        <v>266</v>
      </c>
      <c r="H44" s="229">
        <v>843</v>
      </c>
      <c r="I44" s="209">
        <v>10</v>
      </c>
      <c r="J44" s="223" t="s">
        <v>13</v>
      </c>
      <c r="K44" s="113" t="s">
        <v>104</v>
      </c>
      <c r="L44" s="59" t="s">
        <v>282</v>
      </c>
      <c r="M44" s="147">
        <v>620.19999999999993</v>
      </c>
      <c r="N44" s="147">
        <v>620.19999999999993</v>
      </c>
      <c r="O44" s="147">
        <v>322.60971999999998</v>
      </c>
      <c r="P44" s="208">
        <f t="shared" si="1"/>
        <v>52.017046114156727</v>
      </c>
      <c r="Q44" s="208">
        <f t="shared" si="2"/>
        <v>52.017046114156727</v>
      </c>
      <c r="R44" s="55"/>
    </row>
    <row r="45" spans="1:18" s="57" customFormat="1" ht="36">
      <c r="A45" s="114" t="s">
        <v>5</v>
      </c>
      <c r="B45" s="114" t="s">
        <v>6</v>
      </c>
      <c r="C45" s="114" t="s">
        <v>8</v>
      </c>
      <c r="D45" s="114" t="s">
        <v>32</v>
      </c>
      <c r="E45" s="211" t="s">
        <v>33</v>
      </c>
      <c r="F45" s="226" t="s">
        <v>386</v>
      </c>
      <c r="G45" s="211" t="s">
        <v>266</v>
      </c>
      <c r="H45" s="229">
        <v>843</v>
      </c>
      <c r="I45" s="209">
        <v>10</v>
      </c>
      <c r="J45" s="223" t="s">
        <v>8</v>
      </c>
      <c r="K45" s="113" t="s">
        <v>105</v>
      </c>
      <c r="L45" s="210" t="s">
        <v>283</v>
      </c>
      <c r="M45" s="147">
        <v>110018.8</v>
      </c>
      <c r="N45" s="147">
        <v>110018.8</v>
      </c>
      <c r="O45" s="147">
        <v>54101.299509999997</v>
      </c>
      <c r="P45" s="208">
        <f t="shared" si="1"/>
        <v>49.17459516918926</v>
      </c>
      <c r="Q45" s="208">
        <f t="shared" si="2"/>
        <v>49.17459516918926</v>
      </c>
      <c r="R45" s="55"/>
    </row>
    <row r="46" spans="1:18" s="57" customFormat="1" ht="24">
      <c r="A46" s="114" t="s">
        <v>5</v>
      </c>
      <c r="B46" s="114" t="s">
        <v>6</v>
      </c>
      <c r="C46" s="114" t="s">
        <v>8</v>
      </c>
      <c r="D46" s="114" t="s">
        <v>34</v>
      </c>
      <c r="E46" s="211" t="s">
        <v>35</v>
      </c>
      <c r="F46" s="226" t="s">
        <v>386</v>
      </c>
      <c r="G46" s="211" t="s">
        <v>266</v>
      </c>
      <c r="H46" s="229">
        <v>843</v>
      </c>
      <c r="I46" s="209">
        <v>10</v>
      </c>
      <c r="J46" s="223" t="s">
        <v>11</v>
      </c>
      <c r="K46" s="113" t="s">
        <v>106</v>
      </c>
      <c r="L46" s="210">
        <v>340</v>
      </c>
      <c r="M46" s="147">
        <v>2321</v>
      </c>
      <c r="N46" s="147">
        <v>2321</v>
      </c>
      <c r="O46" s="147">
        <v>1243.1243999999999</v>
      </c>
      <c r="P46" s="208">
        <f t="shared" si="1"/>
        <v>53.559862128392929</v>
      </c>
      <c r="Q46" s="208">
        <f t="shared" si="2"/>
        <v>53.559862128392929</v>
      </c>
      <c r="R46" s="55"/>
    </row>
    <row r="47" spans="1:18" s="57" customFormat="1" ht="24">
      <c r="A47" s="114" t="s">
        <v>5</v>
      </c>
      <c r="B47" s="114" t="s">
        <v>6</v>
      </c>
      <c r="C47" s="114" t="s">
        <v>8</v>
      </c>
      <c r="D47" s="114" t="s">
        <v>36</v>
      </c>
      <c r="E47" s="211" t="s">
        <v>37</v>
      </c>
      <c r="F47" s="226" t="s">
        <v>386</v>
      </c>
      <c r="G47" s="211" t="s">
        <v>266</v>
      </c>
      <c r="H47" s="112">
        <v>843</v>
      </c>
      <c r="I47" s="210">
        <v>10</v>
      </c>
      <c r="J47" s="113" t="s">
        <v>13</v>
      </c>
      <c r="K47" s="113" t="s">
        <v>107</v>
      </c>
      <c r="L47" s="210" t="s">
        <v>272</v>
      </c>
      <c r="M47" s="147">
        <v>25440</v>
      </c>
      <c r="N47" s="147">
        <v>25440</v>
      </c>
      <c r="O47" s="147">
        <v>11387.276690000001</v>
      </c>
      <c r="P47" s="208">
        <f t="shared" si="1"/>
        <v>44.761307743710695</v>
      </c>
      <c r="Q47" s="208">
        <f t="shared" si="2"/>
        <v>44.761307743710695</v>
      </c>
      <c r="R47" s="55"/>
    </row>
    <row r="48" spans="1:18" s="57" customFormat="1" ht="72">
      <c r="A48" s="114" t="s">
        <v>5</v>
      </c>
      <c r="B48" s="114" t="s">
        <v>6</v>
      </c>
      <c r="C48" s="114" t="s">
        <v>8</v>
      </c>
      <c r="D48" s="114" t="s">
        <v>38</v>
      </c>
      <c r="E48" s="211" t="s">
        <v>284</v>
      </c>
      <c r="F48" s="226" t="s">
        <v>386</v>
      </c>
      <c r="G48" s="211" t="s">
        <v>266</v>
      </c>
      <c r="H48" s="229">
        <v>843</v>
      </c>
      <c r="I48" s="209">
        <v>10</v>
      </c>
      <c r="J48" s="223" t="s">
        <v>8</v>
      </c>
      <c r="K48" s="113" t="s">
        <v>108</v>
      </c>
      <c r="L48" s="210">
        <v>312</v>
      </c>
      <c r="M48" s="147">
        <v>588.9</v>
      </c>
      <c r="N48" s="147">
        <v>588.9</v>
      </c>
      <c r="O48" s="147">
        <v>262.92</v>
      </c>
      <c r="P48" s="208">
        <f t="shared" si="1"/>
        <v>44.645950076413662</v>
      </c>
      <c r="Q48" s="208">
        <f t="shared" si="2"/>
        <v>44.645950076413662</v>
      </c>
      <c r="R48" s="55"/>
    </row>
    <row r="49" spans="1:18" s="57" customFormat="1" ht="60">
      <c r="A49" s="114" t="s">
        <v>5</v>
      </c>
      <c r="B49" s="114" t="s">
        <v>6</v>
      </c>
      <c r="C49" s="114" t="s">
        <v>8</v>
      </c>
      <c r="D49" s="114" t="s">
        <v>39</v>
      </c>
      <c r="E49" s="211" t="s">
        <v>40</v>
      </c>
      <c r="F49" s="226" t="s">
        <v>386</v>
      </c>
      <c r="G49" s="211" t="s">
        <v>267</v>
      </c>
      <c r="H49" s="229">
        <v>843</v>
      </c>
      <c r="I49" s="209">
        <v>10</v>
      </c>
      <c r="J49" s="223" t="s">
        <v>13</v>
      </c>
      <c r="K49" s="113" t="s">
        <v>285</v>
      </c>
      <c r="L49" s="210" t="s">
        <v>286</v>
      </c>
      <c r="M49" s="147">
        <v>39457.800000000003</v>
      </c>
      <c r="N49" s="147">
        <v>39457.800000000003</v>
      </c>
      <c r="O49" s="147">
        <v>18899.3</v>
      </c>
      <c r="P49" s="208">
        <f t="shared" si="1"/>
        <v>47.897500620916517</v>
      </c>
      <c r="Q49" s="208">
        <f t="shared" si="2"/>
        <v>47.897500620916517</v>
      </c>
      <c r="R49" s="55"/>
    </row>
    <row r="50" spans="1:18" s="57" customFormat="1" ht="48">
      <c r="A50" s="114" t="s">
        <v>5</v>
      </c>
      <c r="B50" s="114" t="s">
        <v>6</v>
      </c>
      <c r="C50" s="114" t="s">
        <v>8</v>
      </c>
      <c r="D50" s="114" t="s">
        <v>41</v>
      </c>
      <c r="E50" s="211" t="s">
        <v>42</v>
      </c>
      <c r="F50" s="226" t="s">
        <v>386</v>
      </c>
      <c r="G50" s="211" t="s">
        <v>267</v>
      </c>
      <c r="H50" s="229">
        <v>843</v>
      </c>
      <c r="I50" s="209">
        <v>10</v>
      </c>
      <c r="J50" s="223" t="s">
        <v>13</v>
      </c>
      <c r="K50" s="113" t="s">
        <v>109</v>
      </c>
      <c r="L50" s="112">
        <v>321</v>
      </c>
      <c r="M50" s="147">
        <v>116.6</v>
      </c>
      <c r="N50" s="147">
        <v>116.6</v>
      </c>
      <c r="O50" s="147">
        <v>43.940669999999997</v>
      </c>
      <c r="P50" s="208">
        <f t="shared" si="1"/>
        <v>37.684965694682674</v>
      </c>
      <c r="Q50" s="208">
        <f t="shared" si="2"/>
        <v>37.684965694682674</v>
      </c>
      <c r="R50" s="55"/>
    </row>
    <row r="51" spans="1:18" s="57" customFormat="1" ht="48">
      <c r="A51" s="114" t="s">
        <v>5</v>
      </c>
      <c r="B51" s="114" t="s">
        <v>6</v>
      </c>
      <c r="C51" s="114" t="s">
        <v>8</v>
      </c>
      <c r="D51" s="114" t="s">
        <v>43</v>
      </c>
      <c r="E51" s="211" t="s">
        <v>44</v>
      </c>
      <c r="F51" s="226" t="s">
        <v>386</v>
      </c>
      <c r="G51" s="211" t="s">
        <v>267</v>
      </c>
      <c r="H51" s="112">
        <v>843</v>
      </c>
      <c r="I51" s="210">
        <v>10</v>
      </c>
      <c r="J51" s="113" t="s">
        <v>13</v>
      </c>
      <c r="K51" s="113" t="s">
        <v>110</v>
      </c>
      <c r="L51" s="112">
        <v>321</v>
      </c>
      <c r="M51" s="147">
        <v>115.8</v>
      </c>
      <c r="N51" s="147">
        <v>115.8</v>
      </c>
      <c r="O51" s="147">
        <v>57.433279999999996</v>
      </c>
      <c r="P51" s="208">
        <f t="shared" si="1"/>
        <v>49.596960276338514</v>
      </c>
      <c r="Q51" s="208">
        <f t="shared" si="2"/>
        <v>49.596960276338514</v>
      </c>
      <c r="R51" s="55"/>
    </row>
    <row r="52" spans="1:18" s="57" customFormat="1" ht="60">
      <c r="A52" s="218" t="s">
        <v>5</v>
      </c>
      <c r="B52" s="218" t="s">
        <v>6</v>
      </c>
      <c r="C52" s="218" t="s">
        <v>8</v>
      </c>
      <c r="D52" s="218" t="s">
        <v>287</v>
      </c>
      <c r="E52" s="224" t="s">
        <v>288</v>
      </c>
      <c r="F52" s="226" t="s">
        <v>386</v>
      </c>
      <c r="G52" s="199" t="s">
        <v>335</v>
      </c>
      <c r="H52" s="229">
        <v>843</v>
      </c>
      <c r="I52" s="209">
        <v>10</v>
      </c>
      <c r="J52" s="223" t="s">
        <v>13</v>
      </c>
      <c r="K52" s="60" t="s">
        <v>289</v>
      </c>
      <c r="L52" s="61" t="s">
        <v>290</v>
      </c>
      <c r="M52" s="147">
        <f>3926.4+6924.2</f>
        <v>10850.6</v>
      </c>
      <c r="N52" s="147">
        <f>2302.2+1624.2+6924.2</f>
        <v>10850.599999999999</v>
      </c>
      <c r="O52" s="147">
        <f>86.4+6611.5</f>
        <v>6697.9</v>
      </c>
      <c r="P52" s="208">
        <f t="shared" si="1"/>
        <v>61.728383683851582</v>
      </c>
      <c r="Q52" s="208">
        <f t="shared" si="2"/>
        <v>61.72838368385159</v>
      </c>
      <c r="R52" s="55"/>
    </row>
    <row r="53" spans="1:18" s="122" customFormat="1" ht="48">
      <c r="A53" s="117" t="s">
        <v>5</v>
      </c>
      <c r="B53" s="117" t="s">
        <v>6</v>
      </c>
      <c r="C53" s="117" t="s">
        <v>13</v>
      </c>
      <c r="D53" s="117"/>
      <c r="E53" s="217" t="s">
        <v>45</v>
      </c>
      <c r="F53" s="216" t="s">
        <v>386</v>
      </c>
      <c r="G53" s="217"/>
      <c r="H53" s="118">
        <v>843</v>
      </c>
      <c r="I53" s="212">
        <v>10</v>
      </c>
      <c r="J53" s="119" t="s">
        <v>270</v>
      </c>
      <c r="K53" s="119" t="s">
        <v>111</v>
      </c>
      <c r="L53" s="118"/>
      <c r="M53" s="144">
        <f>M54</f>
        <v>9229</v>
      </c>
      <c r="N53" s="144">
        <f t="shared" ref="N53:O53" si="9">N54</f>
        <v>9229</v>
      </c>
      <c r="O53" s="144">
        <f t="shared" si="9"/>
        <v>2473.7735600000001</v>
      </c>
      <c r="P53" s="208">
        <f t="shared" si="1"/>
        <v>26.804351067287897</v>
      </c>
      <c r="Q53" s="208">
        <f t="shared" si="2"/>
        <v>26.804351067287897</v>
      </c>
      <c r="R53" s="121"/>
    </row>
    <row r="54" spans="1:18" ht="36">
      <c r="A54" s="114" t="s">
        <v>5</v>
      </c>
      <c r="B54" s="114" t="s">
        <v>6</v>
      </c>
      <c r="C54" s="114" t="s">
        <v>13</v>
      </c>
      <c r="D54" s="114" t="s">
        <v>8</v>
      </c>
      <c r="E54" s="211" t="s">
        <v>291</v>
      </c>
      <c r="F54" s="226" t="s">
        <v>386</v>
      </c>
      <c r="G54" s="211" t="s">
        <v>266</v>
      </c>
      <c r="H54" s="112">
        <v>843</v>
      </c>
      <c r="I54" s="210">
        <v>10</v>
      </c>
      <c r="J54" s="113" t="s">
        <v>13</v>
      </c>
      <c r="K54" s="113" t="s">
        <v>112</v>
      </c>
      <c r="L54" s="210" t="s">
        <v>394</v>
      </c>
      <c r="M54" s="147">
        <v>9229</v>
      </c>
      <c r="N54" s="147">
        <v>9229</v>
      </c>
      <c r="O54" s="147">
        <v>2473.7735600000001</v>
      </c>
      <c r="P54" s="208">
        <f t="shared" si="1"/>
        <v>26.804351067287897</v>
      </c>
      <c r="Q54" s="208">
        <f t="shared" si="2"/>
        <v>26.804351067287897</v>
      </c>
    </row>
    <row r="55" spans="1:18" s="121" customFormat="1" ht="36">
      <c r="A55" s="117" t="s">
        <v>5</v>
      </c>
      <c r="B55" s="117" t="s">
        <v>6</v>
      </c>
      <c r="C55" s="117" t="s">
        <v>19</v>
      </c>
      <c r="D55" s="117"/>
      <c r="E55" s="215" t="s">
        <v>292</v>
      </c>
      <c r="F55" s="216" t="s">
        <v>386</v>
      </c>
      <c r="G55" s="217"/>
      <c r="H55" s="123">
        <v>843</v>
      </c>
      <c r="I55" s="219">
        <v>10</v>
      </c>
      <c r="J55" s="124" t="s">
        <v>270</v>
      </c>
      <c r="K55" s="119" t="s">
        <v>113</v>
      </c>
      <c r="L55" s="118"/>
      <c r="M55" s="144">
        <f>M56+M57</f>
        <v>3000</v>
      </c>
      <c r="N55" s="144">
        <f t="shared" ref="N55:O55" si="10">N56+N57</f>
        <v>3000</v>
      </c>
      <c r="O55" s="144">
        <f t="shared" si="10"/>
        <v>3000</v>
      </c>
      <c r="P55" s="208">
        <f t="shared" si="1"/>
        <v>100</v>
      </c>
      <c r="Q55" s="208">
        <f t="shared" si="2"/>
        <v>100</v>
      </c>
    </row>
    <row r="56" spans="1:18" ht="60">
      <c r="A56" s="114" t="s">
        <v>5</v>
      </c>
      <c r="B56" s="114" t="s">
        <v>6</v>
      </c>
      <c r="C56" s="114" t="s">
        <v>19</v>
      </c>
      <c r="D56" s="114" t="s">
        <v>23</v>
      </c>
      <c r="E56" s="224" t="s">
        <v>46</v>
      </c>
      <c r="F56" s="226" t="s">
        <v>386</v>
      </c>
      <c r="G56" s="211" t="s">
        <v>266</v>
      </c>
      <c r="H56" s="229">
        <v>843</v>
      </c>
      <c r="I56" s="209">
        <v>10</v>
      </c>
      <c r="J56" s="223" t="s">
        <v>19</v>
      </c>
      <c r="K56" s="62" t="s">
        <v>114</v>
      </c>
      <c r="L56" s="62" t="s">
        <v>293</v>
      </c>
      <c r="M56" s="147">
        <v>981</v>
      </c>
      <c r="N56" s="147">
        <v>981</v>
      </c>
      <c r="O56" s="147">
        <v>981</v>
      </c>
      <c r="P56" s="208">
        <f t="shared" si="1"/>
        <v>100</v>
      </c>
      <c r="Q56" s="208">
        <f t="shared" si="2"/>
        <v>100</v>
      </c>
    </row>
    <row r="57" spans="1:18" ht="72">
      <c r="A57" s="114" t="s">
        <v>5</v>
      </c>
      <c r="B57" s="114" t="s">
        <v>6</v>
      </c>
      <c r="C57" s="114" t="s">
        <v>19</v>
      </c>
      <c r="D57" s="114" t="s">
        <v>30</v>
      </c>
      <c r="E57" s="211" t="s">
        <v>294</v>
      </c>
      <c r="F57" s="226" t="s">
        <v>386</v>
      </c>
      <c r="G57" s="211" t="s">
        <v>266</v>
      </c>
      <c r="H57" s="229">
        <v>843</v>
      </c>
      <c r="I57" s="209">
        <v>10</v>
      </c>
      <c r="J57" s="223" t="s">
        <v>19</v>
      </c>
      <c r="K57" s="113" t="s">
        <v>295</v>
      </c>
      <c r="L57" s="112">
        <v>632</v>
      </c>
      <c r="M57" s="147">
        <v>2019</v>
      </c>
      <c r="N57" s="147">
        <v>2019</v>
      </c>
      <c r="O57" s="147">
        <v>2019</v>
      </c>
      <c r="P57" s="208">
        <f t="shared" si="1"/>
        <v>100</v>
      </c>
      <c r="Q57" s="208">
        <f t="shared" si="2"/>
        <v>100</v>
      </c>
    </row>
    <row r="58" spans="1:18" s="121" customFormat="1">
      <c r="A58" s="259" t="s">
        <v>5</v>
      </c>
      <c r="B58" s="259" t="s">
        <v>47</v>
      </c>
      <c r="C58" s="259"/>
      <c r="D58" s="259"/>
      <c r="E58" s="254" t="s">
        <v>296</v>
      </c>
      <c r="F58" s="217"/>
      <c r="G58" s="217" t="s">
        <v>269</v>
      </c>
      <c r="H58" s="212"/>
      <c r="I58" s="212"/>
      <c r="J58" s="119"/>
      <c r="K58" s="117"/>
      <c r="L58" s="118"/>
      <c r="M58" s="144">
        <f>M59+M62+M66+M67</f>
        <v>2992446.1</v>
      </c>
      <c r="N58" s="144">
        <f>N59+N62+N66+N67</f>
        <v>3080114.2260000003</v>
      </c>
      <c r="O58" s="144">
        <f>O59+O62+O66+O67</f>
        <v>1243360.58531</v>
      </c>
      <c r="P58" s="208">
        <f t="shared" si="1"/>
        <v>41.549974293939663</v>
      </c>
      <c r="Q58" s="208">
        <f t="shared" si="2"/>
        <v>40.367353094066708</v>
      </c>
    </row>
    <row r="59" spans="1:18" s="121" customFormat="1">
      <c r="A59" s="260"/>
      <c r="B59" s="260"/>
      <c r="C59" s="260"/>
      <c r="D59" s="260"/>
      <c r="E59" s="255"/>
      <c r="F59" s="255" t="s">
        <v>386</v>
      </c>
      <c r="G59" s="217" t="s">
        <v>269</v>
      </c>
      <c r="H59" s="212"/>
      <c r="I59" s="212"/>
      <c r="J59" s="119"/>
      <c r="K59" s="117"/>
      <c r="L59" s="118"/>
      <c r="M59" s="144">
        <f>M68+M78+M81+M83+M87+M98+M105</f>
        <v>2896431.6</v>
      </c>
      <c r="N59" s="144">
        <f>N68+N78+N81+N83+N87+N98+N105</f>
        <v>2921194.8260000004</v>
      </c>
      <c r="O59" s="144">
        <f>O68+O78+O81+O83+O87+O98+O105</f>
        <v>1236212.6853100001</v>
      </c>
      <c r="P59" s="208">
        <f t="shared" si="1"/>
        <v>42.680541301579503</v>
      </c>
      <c r="Q59" s="208">
        <f t="shared" si="2"/>
        <v>42.318734591309315</v>
      </c>
    </row>
    <row r="60" spans="1:18" s="121" customFormat="1" ht="15" customHeight="1">
      <c r="A60" s="260"/>
      <c r="B60" s="260"/>
      <c r="C60" s="260"/>
      <c r="D60" s="260"/>
      <c r="E60" s="255"/>
      <c r="F60" s="255"/>
      <c r="G60" s="217" t="s">
        <v>266</v>
      </c>
      <c r="H60" s="217"/>
      <c r="I60" s="217"/>
      <c r="J60" s="217"/>
      <c r="K60" s="217"/>
      <c r="L60" s="217"/>
      <c r="M60" s="144">
        <f>M59-M61</f>
        <v>1069363.5000000002</v>
      </c>
      <c r="N60" s="144">
        <f t="shared" ref="N60:O60" si="11">N59-N61</f>
        <v>1094126.7000000004</v>
      </c>
      <c r="O60" s="144">
        <f t="shared" si="11"/>
        <v>516255.48531000013</v>
      </c>
      <c r="P60" s="208">
        <f t="shared" si="1"/>
        <v>48.276894181445321</v>
      </c>
      <c r="Q60" s="208">
        <f t="shared" si="2"/>
        <v>47.184250718860987</v>
      </c>
    </row>
    <row r="61" spans="1:18" s="121" customFormat="1">
      <c r="A61" s="260"/>
      <c r="B61" s="260"/>
      <c r="C61" s="260"/>
      <c r="D61" s="260"/>
      <c r="E61" s="255"/>
      <c r="F61" s="256"/>
      <c r="G61" s="217" t="s">
        <v>267</v>
      </c>
      <c r="H61" s="217"/>
      <c r="I61" s="217"/>
      <c r="J61" s="217"/>
      <c r="K61" s="217"/>
      <c r="L61" s="217"/>
      <c r="M61" s="144">
        <f>M72+M74+M76+M77+M84+M111+330580.2</f>
        <v>1827068.0999999999</v>
      </c>
      <c r="N61" s="144">
        <f>N72+N74+N76+N77+N84+N111+N117+330539.2+41</f>
        <v>1827068.1259999999</v>
      </c>
      <c r="O61" s="144">
        <f>O72+O74+O76+O77+O84+O111+O117+O110</f>
        <v>719957.2</v>
      </c>
      <c r="P61" s="208">
        <f t="shared" si="1"/>
        <v>39.405055564157685</v>
      </c>
      <c r="Q61" s="208">
        <f t="shared" si="2"/>
        <v>39.405055003406048</v>
      </c>
    </row>
    <row r="62" spans="1:18" s="121" customFormat="1" ht="15" customHeight="1">
      <c r="A62" s="260"/>
      <c r="B62" s="260"/>
      <c r="C62" s="260"/>
      <c r="D62" s="260"/>
      <c r="E62" s="255"/>
      <c r="F62" s="254" t="s">
        <v>268</v>
      </c>
      <c r="G62" s="217" t="s">
        <v>269</v>
      </c>
      <c r="H62" s="216"/>
      <c r="I62" s="216"/>
      <c r="J62" s="216"/>
      <c r="K62" s="216"/>
      <c r="L62" s="216"/>
      <c r="M62" s="144">
        <f>M63+M64</f>
        <v>7873.5</v>
      </c>
      <c r="N62" s="144">
        <f t="shared" ref="N62:O62" si="12">N63+N64</f>
        <v>29003.1</v>
      </c>
      <c r="O62" s="144">
        <f t="shared" si="12"/>
        <v>6748.9</v>
      </c>
      <c r="P62" s="208">
        <f t="shared" si="1"/>
        <v>85.716644440210828</v>
      </c>
      <c r="Q62" s="208">
        <f t="shared" si="2"/>
        <v>23.269581527491887</v>
      </c>
    </row>
    <row r="63" spans="1:18" ht="12" customHeight="1">
      <c r="A63" s="260"/>
      <c r="B63" s="260"/>
      <c r="C63" s="260"/>
      <c r="D63" s="260"/>
      <c r="E63" s="255"/>
      <c r="F63" s="255"/>
      <c r="G63" s="200" t="s">
        <v>266</v>
      </c>
      <c r="H63" s="226"/>
      <c r="I63" s="226"/>
      <c r="J63" s="226"/>
      <c r="K63" s="226"/>
      <c r="L63" s="226"/>
      <c r="M63" s="144">
        <f>M88</f>
        <v>6001.4</v>
      </c>
      <c r="N63" s="144">
        <f>N88</f>
        <v>27131</v>
      </c>
      <c r="O63" s="144">
        <f>O88</f>
        <v>4876.8</v>
      </c>
      <c r="P63" s="208">
        <f t="shared" si="1"/>
        <v>81.26103909087881</v>
      </c>
      <c r="Q63" s="208">
        <f t="shared" si="2"/>
        <v>17.975010136006784</v>
      </c>
    </row>
    <row r="64" spans="1:18">
      <c r="A64" s="260"/>
      <c r="B64" s="260"/>
      <c r="C64" s="260"/>
      <c r="D64" s="260"/>
      <c r="E64" s="255"/>
      <c r="F64" s="256"/>
      <c r="G64" s="201" t="s">
        <v>267</v>
      </c>
      <c r="H64" s="211"/>
      <c r="I64" s="211"/>
      <c r="J64" s="211"/>
      <c r="K64" s="211"/>
      <c r="L64" s="211"/>
      <c r="M64" s="144">
        <f>M115</f>
        <v>1872.1</v>
      </c>
      <c r="N64" s="144">
        <f t="shared" ref="N64:O64" si="13">N115</f>
        <v>1872.1</v>
      </c>
      <c r="O64" s="144">
        <f t="shared" si="13"/>
        <v>1872.1</v>
      </c>
      <c r="P64" s="208">
        <f t="shared" si="1"/>
        <v>100</v>
      </c>
      <c r="Q64" s="208">
        <f t="shared" si="2"/>
        <v>100</v>
      </c>
    </row>
    <row r="65" spans="1:18" ht="15" customHeight="1">
      <c r="A65" s="260"/>
      <c r="B65" s="260"/>
      <c r="C65" s="260"/>
      <c r="D65" s="260"/>
      <c r="E65" s="255"/>
      <c r="F65" s="254" t="s">
        <v>455</v>
      </c>
      <c r="G65" s="217" t="s">
        <v>269</v>
      </c>
      <c r="H65" s="211"/>
      <c r="I65" s="211"/>
      <c r="J65" s="211"/>
      <c r="K65" s="211"/>
      <c r="L65" s="211"/>
      <c r="M65" s="202">
        <f>M66</f>
        <v>88141</v>
      </c>
      <c r="N65" s="202">
        <f t="shared" ref="N65:O65" si="14">N66</f>
        <v>123416.3</v>
      </c>
      <c r="O65" s="202">
        <f t="shared" si="14"/>
        <v>0</v>
      </c>
      <c r="P65" s="208">
        <f t="shared" si="1"/>
        <v>0</v>
      </c>
      <c r="Q65" s="208">
        <f t="shared" si="2"/>
        <v>0</v>
      </c>
    </row>
    <row r="66" spans="1:18" ht="54" customHeight="1">
      <c r="A66" s="260"/>
      <c r="B66" s="260"/>
      <c r="C66" s="260"/>
      <c r="D66" s="260"/>
      <c r="E66" s="255"/>
      <c r="F66" s="255"/>
      <c r="G66" s="201" t="s">
        <v>266</v>
      </c>
      <c r="H66" s="211"/>
      <c r="I66" s="211"/>
      <c r="J66" s="211"/>
      <c r="K66" s="211"/>
      <c r="L66" s="211"/>
      <c r="M66" s="144">
        <f>M89</f>
        <v>88141</v>
      </c>
      <c r="N66" s="144">
        <f>N106</f>
        <v>123416.3</v>
      </c>
      <c r="O66" s="144">
        <f>O89</f>
        <v>0</v>
      </c>
      <c r="P66" s="208">
        <f t="shared" si="1"/>
        <v>0</v>
      </c>
      <c r="Q66" s="208"/>
    </row>
    <row r="67" spans="1:18" ht="48">
      <c r="A67" s="261"/>
      <c r="B67" s="261"/>
      <c r="C67" s="261"/>
      <c r="D67" s="261"/>
      <c r="E67" s="256"/>
      <c r="F67" s="217" t="s">
        <v>457</v>
      </c>
      <c r="G67" s="201" t="s">
        <v>266</v>
      </c>
      <c r="H67" s="211"/>
      <c r="I67" s="211"/>
      <c r="J67" s="211"/>
      <c r="K67" s="211"/>
      <c r="L67" s="211"/>
      <c r="M67" s="144">
        <f>M107</f>
        <v>0</v>
      </c>
      <c r="N67" s="144">
        <f t="shared" ref="N67:O67" si="15">N107</f>
        <v>6500</v>
      </c>
      <c r="O67" s="144">
        <f t="shared" si="15"/>
        <v>399</v>
      </c>
      <c r="P67" s="208"/>
      <c r="Q67" s="208">
        <f t="shared" si="2"/>
        <v>6.1384615384615389</v>
      </c>
    </row>
    <row r="68" spans="1:18" s="121" customFormat="1" ht="24">
      <c r="A68" s="117" t="s">
        <v>5</v>
      </c>
      <c r="B68" s="214" t="s">
        <v>47</v>
      </c>
      <c r="C68" s="214" t="s">
        <v>8</v>
      </c>
      <c r="D68" s="129"/>
      <c r="E68" s="216" t="s">
        <v>297</v>
      </c>
      <c r="F68" s="216" t="s">
        <v>386</v>
      </c>
      <c r="G68" s="216"/>
      <c r="H68" s="118">
        <v>843</v>
      </c>
      <c r="I68" s="118">
        <v>10</v>
      </c>
      <c r="J68" s="119" t="s">
        <v>298</v>
      </c>
      <c r="K68" s="117" t="s">
        <v>117</v>
      </c>
      <c r="L68" s="118"/>
      <c r="M68" s="144">
        <f>M69+M70+M71+M72+M73+M74+M75+M76+M77+M77</f>
        <v>957317.7</v>
      </c>
      <c r="N68" s="144">
        <f t="shared" ref="N68:O68" si="16">N69+N70+N71+N72+N73+N74+N75+N76+N77+N77</f>
        <v>957317.7</v>
      </c>
      <c r="O68" s="144">
        <f t="shared" si="16"/>
        <v>409284.94804000005</v>
      </c>
      <c r="P68" s="208">
        <f t="shared" si="1"/>
        <v>42.753304158065816</v>
      </c>
      <c r="Q68" s="208">
        <f t="shared" si="2"/>
        <v>42.753304158065816</v>
      </c>
    </row>
    <row r="69" spans="1:18" ht="60">
      <c r="A69" s="114" t="s">
        <v>5</v>
      </c>
      <c r="B69" s="114" t="s">
        <v>47</v>
      </c>
      <c r="C69" s="114" t="s">
        <v>8</v>
      </c>
      <c r="D69" s="114" t="s">
        <v>8</v>
      </c>
      <c r="E69" s="211" t="s">
        <v>299</v>
      </c>
      <c r="F69" s="226" t="s">
        <v>386</v>
      </c>
      <c r="G69" s="211" t="s">
        <v>266</v>
      </c>
      <c r="H69" s="229">
        <v>843</v>
      </c>
      <c r="I69" s="218" t="s">
        <v>26</v>
      </c>
      <c r="J69" s="218" t="s">
        <v>13</v>
      </c>
      <c r="K69" s="113" t="s">
        <v>300</v>
      </c>
      <c r="L69" s="113" t="s">
        <v>301</v>
      </c>
      <c r="M69" s="147"/>
      <c r="N69" s="147"/>
      <c r="O69" s="147"/>
      <c r="P69" s="208"/>
      <c r="Q69" s="208"/>
    </row>
    <row r="70" spans="1:18" ht="24">
      <c r="A70" s="114" t="s">
        <v>5</v>
      </c>
      <c r="B70" s="114" t="s">
        <v>47</v>
      </c>
      <c r="C70" s="114" t="s">
        <v>8</v>
      </c>
      <c r="D70" s="114" t="s">
        <v>11</v>
      </c>
      <c r="E70" s="211" t="s">
        <v>302</v>
      </c>
      <c r="F70" s="226" t="s">
        <v>386</v>
      </c>
      <c r="G70" s="211" t="s">
        <v>266</v>
      </c>
      <c r="H70" s="112">
        <v>843</v>
      </c>
      <c r="I70" s="114" t="s">
        <v>26</v>
      </c>
      <c r="J70" s="114" t="s">
        <v>13</v>
      </c>
      <c r="K70" s="113" t="s">
        <v>303</v>
      </c>
      <c r="L70" s="210" t="s">
        <v>272</v>
      </c>
      <c r="M70" s="147">
        <v>285108.59999999998</v>
      </c>
      <c r="N70" s="147">
        <v>285108.59999999998</v>
      </c>
      <c r="O70" s="147">
        <v>127683.64803999999</v>
      </c>
      <c r="P70" s="208">
        <f t="shared" si="1"/>
        <v>44.784214871105256</v>
      </c>
      <c r="Q70" s="208">
        <f t="shared" si="2"/>
        <v>44.784214871105256</v>
      </c>
    </row>
    <row r="71" spans="1:18" ht="24">
      <c r="A71" s="114" t="s">
        <v>5</v>
      </c>
      <c r="B71" s="114" t="s">
        <v>47</v>
      </c>
      <c r="C71" s="114" t="s">
        <v>8</v>
      </c>
      <c r="D71" s="114" t="s">
        <v>13</v>
      </c>
      <c r="E71" s="211" t="s">
        <v>304</v>
      </c>
      <c r="F71" s="226" t="s">
        <v>386</v>
      </c>
      <c r="G71" s="211" t="s">
        <v>266</v>
      </c>
      <c r="H71" s="112">
        <v>843</v>
      </c>
      <c r="I71" s="114" t="s">
        <v>26</v>
      </c>
      <c r="J71" s="114" t="s">
        <v>13</v>
      </c>
      <c r="K71" s="113" t="s">
        <v>305</v>
      </c>
      <c r="L71" s="113" t="s">
        <v>272</v>
      </c>
      <c r="M71" s="147">
        <v>24863</v>
      </c>
      <c r="N71" s="147">
        <v>24863</v>
      </c>
      <c r="O71" s="147">
        <v>10637.9</v>
      </c>
      <c r="P71" s="208">
        <f t="shared" si="1"/>
        <v>42.786067650725975</v>
      </c>
      <c r="Q71" s="208">
        <f t="shared" si="2"/>
        <v>42.786067650725975</v>
      </c>
    </row>
    <row r="72" spans="1:18" ht="84">
      <c r="A72" s="113" t="s">
        <v>5</v>
      </c>
      <c r="B72" s="114" t="s">
        <v>47</v>
      </c>
      <c r="C72" s="114" t="s">
        <v>8</v>
      </c>
      <c r="D72" s="113" t="s">
        <v>15</v>
      </c>
      <c r="E72" s="211" t="s">
        <v>49</v>
      </c>
      <c r="F72" s="226" t="s">
        <v>386</v>
      </c>
      <c r="G72" s="211" t="s">
        <v>267</v>
      </c>
      <c r="H72" s="112">
        <v>843</v>
      </c>
      <c r="I72" s="114" t="s">
        <v>26</v>
      </c>
      <c r="J72" s="114" t="s">
        <v>13</v>
      </c>
      <c r="K72" s="113" t="s">
        <v>306</v>
      </c>
      <c r="L72" s="113" t="s">
        <v>286</v>
      </c>
      <c r="M72" s="147">
        <v>629497.1</v>
      </c>
      <c r="N72" s="147">
        <v>629497.1</v>
      </c>
      <c r="O72" s="147">
        <f>264060.5-264027.4+263977.9</f>
        <v>264011</v>
      </c>
      <c r="P72" s="208">
        <f t="shared" si="1"/>
        <v>41.939986697317593</v>
      </c>
      <c r="Q72" s="208">
        <f t="shared" si="2"/>
        <v>41.939986697317593</v>
      </c>
    </row>
    <row r="73" spans="1:18" ht="48">
      <c r="A73" s="114" t="s">
        <v>5</v>
      </c>
      <c r="B73" s="114" t="s">
        <v>47</v>
      </c>
      <c r="C73" s="114" t="s">
        <v>8</v>
      </c>
      <c r="D73" s="114" t="s">
        <v>17</v>
      </c>
      <c r="E73" s="211" t="s">
        <v>50</v>
      </c>
      <c r="F73" s="226" t="s">
        <v>386</v>
      </c>
      <c r="G73" s="211" t="s">
        <v>266</v>
      </c>
      <c r="H73" s="112">
        <v>843</v>
      </c>
      <c r="I73" s="114" t="s">
        <v>26</v>
      </c>
      <c r="J73" s="114" t="s">
        <v>13</v>
      </c>
      <c r="K73" s="113" t="s">
        <v>307</v>
      </c>
      <c r="L73" s="113" t="s">
        <v>115</v>
      </c>
      <c r="M73" s="147"/>
      <c r="N73" s="147"/>
      <c r="O73" s="147"/>
      <c r="P73" s="208"/>
      <c r="Q73" s="208"/>
    </row>
    <row r="74" spans="1:18" s="57" customFormat="1" ht="72">
      <c r="A74" s="114" t="s">
        <v>5</v>
      </c>
      <c r="B74" s="114" t="s">
        <v>47</v>
      </c>
      <c r="C74" s="114" t="s">
        <v>8</v>
      </c>
      <c r="D74" s="114" t="s">
        <v>19</v>
      </c>
      <c r="E74" s="211" t="s">
        <v>51</v>
      </c>
      <c r="F74" s="226" t="s">
        <v>386</v>
      </c>
      <c r="G74" s="211" t="s">
        <v>267</v>
      </c>
      <c r="H74" s="112">
        <v>843</v>
      </c>
      <c r="I74" s="210">
        <v>10</v>
      </c>
      <c r="J74" s="113" t="s">
        <v>13</v>
      </c>
      <c r="K74" s="113" t="s">
        <v>308</v>
      </c>
      <c r="L74" s="113" t="s">
        <v>115</v>
      </c>
      <c r="M74" s="147">
        <v>16549</v>
      </c>
      <c r="N74" s="147">
        <v>16549</v>
      </c>
      <c r="O74" s="147">
        <v>6006.2</v>
      </c>
      <c r="P74" s="208">
        <f t="shared" si="1"/>
        <v>36.293431627288655</v>
      </c>
      <c r="Q74" s="208">
        <f t="shared" si="2"/>
        <v>36.293431627288655</v>
      </c>
      <c r="R74" s="55"/>
    </row>
    <row r="75" spans="1:18" s="57" customFormat="1" ht="60">
      <c r="A75" s="114" t="s">
        <v>5</v>
      </c>
      <c r="B75" s="114" t="s">
        <v>47</v>
      </c>
      <c r="C75" s="114" t="s">
        <v>8</v>
      </c>
      <c r="D75" s="114" t="s">
        <v>21</v>
      </c>
      <c r="E75" s="211" t="s">
        <v>52</v>
      </c>
      <c r="F75" s="226" t="s">
        <v>386</v>
      </c>
      <c r="G75" s="211" t="s">
        <v>266</v>
      </c>
      <c r="H75" s="112">
        <v>843</v>
      </c>
      <c r="I75" s="114" t="s">
        <v>26</v>
      </c>
      <c r="J75" s="114" t="s">
        <v>13</v>
      </c>
      <c r="K75" s="113" t="s">
        <v>309</v>
      </c>
      <c r="L75" s="113" t="s">
        <v>116</v>
      </c>
      <c r="M75" s="147">
        <v>1300</v>
      </c>
      <c r="N75" s="147">
        <v>1300</v>
      </c>
      <c r="O75" s="147">
        <v>946.2</v>
      </c>
      <c r="P75" s="208">
        <f t="shared" si="1"/>
        <v>72.784615384615392</v>
      </c>
      <c r="Q75" s="208">
        <f t="shared" si="2"/>
        <v>72.784615384615392</v>
      </c>
      <c r="R75" s="55"/>
    </row>
    <row r="76" spans="1:18" s="57" customFormat="1" ht="48">
      <c r="A76" s="114" t="s">
        <v>5</v>
      </c>
      <c r="B76" s="114" t="s">
        <v>47</v>
      </c>
      <c r="C76" s="114" t="s">
        <v>8</v>
      </c>
      <c r="D76" s="114" t="s">
        <v>23</v>
      </c>
      <c r="E76" s="211" t="s">
        <v>310</v>
      </c>
      <c r="F76" s="226" t="s">
        <v>386</v>
      </c>
      <c r="G76" s="199" t="s">
        <v>335</v>
      </c>
      <c r="H76" s="112">
        <v>843</v>
      </c>
      <c r="I76" s="114" t="s">
        <v>26</v>
      </c>
      <c r="J76" s="114" t="s">
        <v>13</v>
      </c>
      <c r="K76" s="113" t="s">
        <v>311</v>
      </c>
      <c r="L76" s="113" t="s">
        <v>312</v>
      </c>
      <c r="M76" s="147"/>
      <c r="N76" s="147"/>
      <c r="O76" s="147"/>
      <c r="P76" s="208"/>
      <c r="Q76" s="208"/>
      <c r="R76" s="55"/>
    </row>
    <row r="77" spans="1:18" s="57" customFormat="1" ht="36">
      <c r="A77" s="114" t="s">
        <v>5</v>
      </c>
      <c r="B77" s="114" t="s">
        <v>47</v>
      </c>
      <c r="C77" s="114" t="s">
        <v>8</v>
      </c>
      <c r="D77" s="114" t="s">
        <v>24</v>
      </c>
      <c r="E77" s="65" t="s">
        <v>313</v>
      </c>
      <c r="F77" s="226" t="s">
        <v>386</v>
      </c>
      <c r="G77" s="211" t="s">
        <v>267</v>
      </c>
      <c r="H77" s="112">
        <v>843</v>
      </c>
      <c r="I77" s="114" t="s">
        <v>26</v>
      </c>
      <c r="J77" s="114" t="s">
        <v>15</v>
      </c>
      <c r="K77" s="113" t="s">
        <v>314</v>
      </c>
      <c r="L77" s="113" t="s">
        <v>315</v>
      </c>
      <c r="M77" s="147"/>
      <c r="N77" s="147"/>
      <c r="O77" s="147"/>
      <c r="P77" s="208"/>
      <c r="Q77" s="208"/>
      <c r="R77" s="55"/>
    </row>
    <row r="78" spans="1:18" s="122" customFormat="1" ht="48">
      <c r="A78" s="117" t="s">
        <v>5</v>
      </c>
      <c r="B78" s="117" t="s">
        <v>47</v>
      </c>
      <c r="C78" s="117" t="s">
        <v>11</v>
      </c>
      <c r="D78" s="117"/>
      <c r="E78" s="217" t="s">
        <v>53</v>
      </c>
      <c r="F78" s="216" t="s">
        <v>386</v>
      </c>
      <c r="G78" s="217"/>
      <c r="H78" s="118">
        <v>843</v>
      </c>
      <c r="I78" s="117" t="s">
        <v>26</v>
      </c>
      <c r="J78" s="117" t="s">
        <v>13</v>
      </c>
      <c r="K78" s="119" t="s">
        <v>118</v>
      </c>
      <c r="L78" s="119"/>
      <c r="M78" s="144">
        <f>M79+M80</f>
        <v>700</v>
      </c>
      <c r="N78" s="144">
        <f t="shared" ref="N78:O78" si="17">N79+N80</f>
        <v>700</v>
      </c>
      <c r="O78" s="144">
        <f t="shared" si="17"/>
        <v>280</v>
      </c>
      <c r="P78" s="208">
        <f t="shared" si="1"/>
        <v>40</v>
      </c>
      <c r="Q78" s="208">
        <f t="shared" si="2"/>
        <v>40</v>
      </c>
      <c r="R78" s="121"/>
    </row>
    <row r="79" spans="1:18" s="57" customFormat="1" ht="48" hidden="1">
      <c r="A79" s="114" t="s">
        <v>5</v>
      </c>
      <c r="B79" s="114" t="s">
        <v>47</v>
      </c>
      <c r="C79" s="114" t="s">
        <v>11</v>
      </c>
      <c r="D79" s="113" t="s">
        <v>8</v>
      </c>
      <c r="E79" s="211" t="s">
        <v>54</v>
      </c>
      <c r="F79" s="226" t="s">
        <v>386</v>
      </c>
      <c r="G79" s="211" t="s">
        <v>266</v>
      </c>
      <c r="H79" s="112">
        <v>843</v>
      </c>
      <c r="I79" s="114" t="s">
        <v>26</v>
      </c>
      <c r="J79" s="114" t="s">
        <v>13</v>
      </c>
      <c r="K79" s="113" t="s">
        <v>316</v>
      </c>
      <c r="L79" s="113" t="s">
        <v>115</v>
      </c>
      <c r="M79" s="147"/>
      <c r="N79" s="147"/>
      <c r="O79" s="147"/>
      <c r="P79" s="208"/>
      <c r="Q79" s="208"/>
      <c r="R79" s="55"/>
    </row>
    <row r="80" spans="1:18" s="57" customFormat="1" ht="36">
      <c r="A80" s="114" t="s">
        <v>5</v>
      </c>
      <c r="B80" s="114" t="s">
        <v>47</v>
      </c>
      <c r="C80" s="114" t="s">
        <v>11</v>
      </c>
      <c r="D80" s="113" t="s">
        <v>11</v>
      </c>
      <c r="E80" s="211" t="s">
        <v>55</v>
      </c>
      <c r="F80" s="226" t="s">
        <v>386</v>
      </c>
      <c r="G80" s="211" t="s">
        <v>266</v>
      </c>
      <c r="H80" s="112">
        <v>843</v>
      </c>
      <c r="I80" s="114" t="s">
        <v>26</v>
      </c>
      <c r="J80" s="114" t="s">
        <v>13</v>
      </c>
      <c r="K80" s="113" t="s">
        <v>119</v>
      </c>
      <c r="L80" s="113" t="s">
        <v>115</v>
      </c>
      <c r="M80" s="147">
        <v>700</v>
      </c>
      <c r="N80" s="147">
        <v>700</v>
      </c>
      <c r="O80" s="147">
        <v>280</v>
      </c>
      <c r="P80" s="208">
        <f t="shared" si="1"/>
        <v>40</v>
      </c>
      <c r="Q80" s="208">
        <f t="shared" si="2"/>
        <v>40</v>
      </c>
      <c r="R80" s="55"/>
    </row>
    <row r="81" spans="1:18" s="122" customFormat="1" ht="60">
      <c r="A81" s="117" t="s">
        <v>5</v>
      </c>
      <c r="B81" s="117" t="s">
        <v>47</v>
      </c>
      <c r="C81" s="117" t="s">
        <v>13</v>
      </c>
      <c r="D81" s="119"/>
      <c r="E81" s="217" t="s">
        <v>56</v>
      </c>
      <c r="F81" s="216" t="s">
        <v>386</v>
      </c>
      <c r="G81" s="217"/>
      <c r="H81" s="118">
        <v>843</v>
      </c>
      <c r="I81" s="117" t="s">
        <v>21</v>
      </c>
      <c r="J81" s="117" t="s">
        <v>21</v>
      </c>
      <c r="K81" s="119" t="s">
        <v>120</v>
      </c>
      <c r="L81" s="117"/>
      <c r="M81" s="144">
        <f>M82</f>
        <v>21628.5</v>
      </c>
      <c r="N81" s="144">
        <f t="shared" ref="N81:O81" si="18">N82</f>
        <v>28628.5</v>
      </c>
      <c r="O81" s="144">
        <f t="shared" si="18"/>
        <v>19200</v>
      </c>
      <c r="P81" s="208">
        <f t="shared" si="1"/>
        <v>88.771759484014154</v>
      </c>
      <c r="Q81" s="208">
        <f t="shared" si="2"/>
        <v>67.066035593901177</v>
      </c>
      <c r="R81" s="121"/>
    </row>
    <row r="82" spans="1:18" s="57" customFormat="1" ht="48">
      <c r="A82" s="114" t="s">
        <v>5</v>
      </c>
      <c r="B82" s="114" t="s">
        <v>47</v>
      </c>
      <c r="C82" s="114" t="s">
        <v>13</v>
      </c>
      <c r="D82" s="113" t="s">
        <v>8</v>
      </c>
      <c r="E82" s="211" t="s">
        <v>317</v>
      </c>
      <c r="F82" s="226" t="s">
        <v>386</v>
      </c>
      <c r="G82" s="211" t="s">
        <v>266</v>
      </c>
      <c r="H82" s="112">
        <v>843</v>
      </c>
      <c r="I82" s="113" t="s">
        <v>21</v>
      </c>
      <c r="J82" s="114" t="s">
        <v>21</v>
      </c>
      <c r="K82" s="113" t="s">
        <v>318</v>
      </c>
      <c r="L82" s="210">
        <v>621</v>
      </c>
      <c r="M82" s="147">
        <v>21628.5</v>
      </c>
      <c r="N82" s="147">
        <v>28628.5</v>
      </c>
      <c r="O82" s="147">
        <v>19200</v>
      </c>
      <c r="P82" s="208">
        <f t="shared" si="1"/>
        <v>88.771759484014154</v>
      </c>
      <c r="Q82" s="208">
        <f t="shared" si="2"/>
        <v>67.066035593901177</v>
      </c>
      <c r="R82" s="55"/>
    </row>
    <row r="83" spans="1:18" s="122" customFormat="1" ht="36">
      <c r="A83" s="117" t="s">
        <v>5</v>
      </c>
      <c r="B83" s="117" t="s">
        <v>47</v>
      </c>
      <c r="C83" s="117" t="s">
        <v>15</v>
      </c>
      <c r="D83" s="118"/>
      <c r="E83" s="217" t="s">
        <v>58</v>
      </c>
      <c r="F83" s="216" t="s">
        <v>386</v>
      </c>
      <c r="G83" s="217"/>
      <c r="H83" s="118">
        <v>843</v>
      </c>
      <c r="I83" s="118">
        <v>10</v>
      </c>
      <c r="J83" s="117" t="s">
        <v>15</v>
      </c>
      <c r="K83" s="117" t="s">
        <v>121</v>
      </c>
      <c r="L83" s="118"/>
      <c r="M83" s="144">
        <f>M84+M85</f>
        <v>141</v>
      </c>
      <c r="N83" s="144">
        <f t="shared" ref="N83:O83" si="19">N84+N85</f>
        <v>141</v>
      </c>
      <c r="O83" s="144">
        <f t="shared" si="19"/>
        <v>0</v>
      </c>
      <c r="P83" s="208">
        <f t="shared" ref="P83:P90" si="20">O83/M83%</f>
        <v>0</v>
      </c>
      <c r="Q83" s="208">
        <f t="shared" ref="Q83:Q90" si="21">O83/N83%</f>
        <v>0</v>
      </c>
      <c r="R83" s="121"/>
    </row>
    <row r="84" spans="1:18" s="57" customFormat="1" ht="204">
      <c r="A84" s="114" t="s">
        <v>5</v>
      </c>
      <c r="B84" s="114" t="s">
        <v>47</v>
      </c>
      <c r="C84" s="114" t="s">
        <v>15</v>
      </c>
      <c r="D84" s="114" t="s">
        <v>8</v>
      </c>
      <c r="E84" s="211" t="s">
        <v>122</v>
      </c>
      <c r="F84" s="226" t="s">
        <v>386</v>
      </c>
      <c r="G84" s="211" t="s">
        <v>267</v>
      </c>
      <c r="H84" s="112">
        <v>843</v>
      </c>
      <c r="I84" s="210">
        <v>10</v>
      </c>
      <c r="J84" s="114" t="s">
        <v>15</v>
      </c>
      <c r="K84" s="113" t="s">
        <v>319</v>
      </c>
      <c r="L84" s="210">
        <v>244</v>
      </c>
      <c r="M84" s="147">
        <v>137.6</v>
      </c>
      <c r="N84" s="147">
        <v>137.6</v>
      </c>
      <c r="O84" s="147"/>
      <c r="P84" s="208">
        <f t="shared" si="20"/>
        <v>0</v>
      </c>
      <c r="Q84" s="208">
        <f t="shared" si="21"/>
        <v>0</v>
      </c>
      <c r="R84" s="55"/>
    </row>
    <row r="85" spans="1:18" s="57" customFormat="1" ht="96">
      <c r="A85" s="114" t="s">
        <v>5</v>
      </c>
      <c r="B85" s="114" t="s">
        <v>47</v>
      </c>
      <c r="C85" s="114" t="s">
        <v>15</v>
      </c>
      <c r="D85" s="114" t="s">
        <v>11</v>
      </c>
      <c r="E85" s="211" t="s">
        <v>59</v>
      </c>
      <c r="F85" s="226" t="s">
        <v>386</v>
      </c>
      <c r="G85" s="211" t="s">
        <v>266</v>
      </c>
      <c r="H85" s="112">
        <v>843</v>
      </c>
      <c r="I85" s="210">
        <v>10</v>
      </c>
      <c r="J85" s="114" t="s">
        <v>15</v>
      </c>
      <c r="K85" s="113" t="s">
        <v>320</v>
      </c>
      <c r="L85" s="210">
        <v>244</v>
      </c>
      <c r="M85" s="147">
        <v>3.4</v>
      </c>
      <c r="N85" s="147">
        <v>3.4</v>
      </c>
      <c r="O85" s="147"/>
      <c r="P85" s="208">
        <f t="shared" si="20"/>
        <v>0</v>
      </c>
      <c r="Q85" s="208">
        <f t="shared" si="21"/>
        <v>0</v>
      </c>
      <c r="R85" s="55"/>
    </row>
    <row r="86" spans="1:18" s="122" customFormat="1" ht="19.5" customHeight="1">
      <c r="A86" s="259" t="s">
        <v>5</v>
      </c>
      <c r="B86" s="259" t="s">
        <v>47</v>
      </c>
      <c r="C86" s="259" t="s">
        <v>19</v>
      </c>
      <c r="D86" s="259"/>
      <c r="E86" s="254" t="s">
        <v>60</v>
      </c>
      <c r="F86" s="217" t="s">
        <v>269</v>
      </c>
      <c r="H86" s="125"/>
      <c r="I86" s="212"/>
      <c r="J86" s="119"/>
      <c r="K86" s="119"/>
      <c r="L86" s="212"/>
      <c r="M86" s="144">
        <f>M87+M88+M89</f>
        <v>94848.5</v>
      </c>
      <c r="N86" s="144">
        <f t="shared" ref="N86:O86" si="22">N87+N88+N89</f>
        <v>29249.3</v>
      </c>
      <c r="O86" s="144">
        <f t="shared" si="22"/>
        <v>5126.8</v>
      </c>
      <c r="P86" s="208">
        <f t="shared" si="20"/>
        <v>5.4052515327074229</v>
      </c>
      <c r="Q86" s="208">
        <f t="shared" si="21"/>
        <v>17.527940839609837</v>
      </c>
      <c r="R86" s="121"/>
    </row>
    <row r="87" spans="1:18" s="122" customFormat="1" ht="24">
      <c r="A87" s="260"/>
      <c r="B87" s="260"/>
      <c r="C87" s="260"/>
      <c r="D87" s="260"/>
      <c r="E87" s="255"/>
      <c r="F87" s="216" t="s">
        <v>386</v>
      </c>
      <c r="G87" s="217"/>
      <c r="H87" s="118">
        <v>843</v>
      </c>
      <c r="I87" s="119" t="s">
        <v>26</v>
      </c>
      <c r="J87" s="117" t="s">
        <v>13</v>
      </c>
      <c r="K87" s="119" t="s">
        <v>321</v>
      </c>
      <c r="L87" s="212"/>
      <c r="M87" s="144">
        <f>M90+M96+M97</f>
        <v>706.1</v>
      </c>
      <c r="N87" s="144">
        <f>N90+N96+N97</f>
        <v>2118.3000000000002</v>
      </c>
      <c r="O87" s="144">
        <f>O90+O96+O97</f>
        <v>250</v>
      </c>
      <c r="P87" s="208">
        <f t="shared" si="20"/>
        <v>35.405749893782748</v>
      </c>
      <c r="Q87" s="208">
        <f t="shared" si="21"/>
        <v>11.801916631260914</v>
      </c>
      <c r="R87" s="121"/>
    </row>
    <row r="88" spans="1:18" s="122" customFormat="1" ht="36">
      <c r="A88" s="260"/>
      <c r="B88" s="260"/>
      <c r="C88" s="260"/>
      <c r="D88" s="260"/>
      <c r="E88" s="255"/>
      <c r="F88" s="217" t="s">
        <v>268</v>
      </c>
      <c r="G88" s="215"/>
      <c r="H88" s="118">
        <v>855</v>
      </c>
      <c r="I88" s="119" t="s">
        <v>24</v>
      </c>
      <c r="J88" s="117" t="s">
        <v>24</v>
      </c>
      <c r="K88" s="119" t="s">
        <v>321</v>
      </c>
      <c r="L88" s="212"/>
      <c r="M88" s="137">
        <v>6001.4</v>
      </c>
      <c r="N88" s="144">
        <v>27131</v>
      </c>
      <c r="O88" s="144">
        <v>4876.8</v>
      </c>
      <c r="P88" s="208">
        <f t="shared" si="20"/>
        <v>81.26103909087881</v>
      </c>
      <c r="Q88" s="208">
        <f t="shared" si="21"/>
        <v>17.975010136006784</v>
      </c>
      <c r="R88" s="121"/>
    </row>
    <row r="89" spans="1:18" s="122" customFormat="1" ht="84">
      <c r="A89" s="261"/>
      <c r="B89" s="261"/>
      <c r="C89" s="261"/>
      <c r="D89" s="261"/>
      <c r="E89" s="256"/>
      <c r="F89" s="215" t="s">
        <v>456</v>
      </c>
      <c r="G89" s="215"/>
      <c r="H89" s="123">
        <v>833</v>
      </c>
      <c r="I89" s="124" t="s">
        <v>26</v>
      </c>
      <c r="J89" s="213" t="s">
        <v>15</v>
      </c>
      <c r="K89" s="119" t="s">
        <v>321</v>
      </c>
      <c r="L89" s="219"/>
      <c r="M89" s="144">
        <v>88141</v>
      </c>
      <c r="N89" s="151"/>
      <c r="O89" s="144"/>
      <c r="P89" s="208">
        <f t="shared" si="20"/>
        <v>0</v>
      </c>
      <c r="Q89" s="208"/>
      <c r="R89" s="121"/>
    </row>
    <row r="90" spans="1:18" ht="36">
      <c r="A90" s="243" t="s">
        <v>5</v>
      </c>
      <c r="B90" s="243" t="s">
        <v>47</v>
      </c>
      <c r="C90" s="243" t="s">
        <v>19</v>
      </c>
      <c r="D90" s="243" t="s">
        <v>8</v>
      </c>
      <c r="E90" s="211" t="s">
        <v>61</v>
      </c>
      <c r="F90" s="230" t="s">
        <v>386</v>
      </c>
      <c r="G90" s="230" t="s">
        <v>266</v>
      </c>
      <c r="H90" s="237">
        <v>843</v>
      </c>
      <c r="I90" s="240" t="s">
        <v>26</v>
      </c>
      <c r="J90" s="243" t="s">
        <v>13</v>
      </c>
      <c r="K90" s="240" t="s">
        <v>123</v>
      </c>
      <c r="L90" s="246" t="s">
        <v>395</v>
      </c>
      <c r="M90" s="147">
        <v>706.1</v>
      </c>
      <c r="N90" s="147">
        <v>2118.3000000000002</v>
      </c>
      <c r="O90" s="147">
        <v>250</v>
      </c>
      <c r="P90" s="208">
        <f t="shared" si="20"/>
        <v>35.405749893782748</v>
      </c>
      <c r="Q90" s="208">
        <f t="shared" si="21"/>
        <v>11.801916631260914</v>
      </c>
    </row>
    <row r="91" spans="1:18" ht="36">
      <c r="A91" s="244"/>
      <c r="B91" s="244"/>
      <c r="C91" s="244"/>
      <c r="D91" s="244"/>
      <c r="E91" s="66" t="s">
        <v>322</v>
      </c>
      <c r="F91" s="231"/>
      <c r="G91" s="231"/>
      <c r="H91" s="238"/>
      <c r="I91" s="241"/>
      <c r="J91" s="244"/>
      <c r="K91" s="241"/>
      <c r="L91" s="247"/>
      <c r="M91" s="147">
        <v>495.6</v>
      </c>
      <c r="N91" s="147"/>
      <c r="O91" s="147"/>
      <c r="P91" s="208"/>
      <c r="Q91" s="208"/>
    </row>
    <row r="92" spans="1:18" s="67" customFormat="1" ht="36">
      <c r="A92" s="244"/>
      <c r="B92" s="244"/>
      <c r="C92" s="244"/>
      <c r="D92" s="244"/>
      <c r="E92" s="66" t="s">
        <v>323</v>
      </c>
      <c r="F92" s="231"/>
      <c r="G92" s="231"/>
      <c r="H92" s="238"/>
      <c r="I92" s="241"/>
      <c r="J92" s="244"/>
      <c r="K92" s="241"/>
      <c r="L92" s="247"/>
      <c r="M92" s="147">
        <v>210.5</v>
      </c>
      <c r="N92" s="147"/>
      <c r="O92" s="147">
        <v>200</v>
      </c>
      <c r="P92" s="208"/>
      <c r="Q92" s="208"/>
    </row>
    <row r="93" spans="1:18" s="67" customFormat="1" ht="36">
      <c r="A93" s="244"/>
      <c r="B93" s="244"/>
      <c r="C93" s="244"/>
      <c r="D93" s="244"/>
      <c r="E93" s="66" t="s">
        <v>324</v>
      </c>
      <c r="F93" s="231"/>
      <c r="G93" s="231"/>
      <c r="H93" s="238"/>
      <c r="I93" s="241"/>
      <c r="J93" s="244"/>
      <c r="K93" s="241"/>
      <c r="L93" s="247"/>
      <c r="M93" s="147"/>
      <c r="N93" s="147"/>
      <c r="O93" s="147">
        <v>50</v>
      </c>
      <c r="P93" s="208"/>
      <c r="Q93" s="208"/>
    </row>
    <row r="94" spans="1:18" s="67" customFormat="1" ht="36">
      <c r="A94" s="244"/>
      <c r="B94" s="244"/>
      <c r="C94" s="244"/>
      <c r="D94" s="244"/>
      <c r="E94" s="70" t="s">
        <v>325</v>
      </c>
      <c r="F94" s="231"/>
      <c r="G94" s="231"/>
      <c r="H94" s="238"/>
      <c r="I94" s="241"/>
      <c r="J94" s="244"/>
      <c r="K94" s="241"/>
      <c r="L94" s="247"/>
      <c r="M94" s="152"/>
      <c r="N94" s="152"/>
      <c r="O94" s="152"/>
      <c r="P94" s="208"/>
      <c r="Q94" s="208"/>
    </row>
    <row r="95" spans="1:18" s="67" customFormat="1" ht="36">
      <c r="A95" s="245"/>
      <c r="B95" s="245"/>
      <c r="C95" s="245"/>
      <c r="D95" s="245"/>
      <c r="E95" s="74" t="s">
        <v>326</v>
      </c>
      <c r="F95" s="232"/>
      <c r="G95" s="232"/>
      <c r="H95" s="239"/>
      <c r="I95" s="242"/>
      <c r="J95" s="245"/>
      <c r="K95" s="242"/>
      <c r="L95" s="248"/>
      <c r="M95" s="152"/>
      <c r="N95" s="152"/>
      <c r="O95" s="152"/>
      <c r="P95" s="208"/>
      <c r="Q95" s="208"/>
    </row>
    <row r="96" spans="1:18" ht="24" hidden="1">
      <c r="A96" s="114" t="s">
        <v>5</v>
      </c>
      <c r="B96" s="114" t="s">
        <v>47</v>
      </c>
      <c r="C96" s="114" t="s">
        <v>19</v>
      </c>
      <c r="D96" s="114" t="s">
        <v>11</v>
      </c>
      <c r="E96" s="211" t="s">
        <v>62</v>
      </c>
      <c r="F96" s="211" t="s">
        <v>386</v>
      </c>
      <c r="G96" s="211" t="s">
        <v>266</v>
      </c>
      <c r="H96" s="112">
        <v>843</v>
      </c>
      <c r="I96" s="113" t="s">
        <v>26</v>
      </c>
      <c r="J96" s="114" t="s">
        <v>15</v>
      </c>
      <c r="K96" s="113" t="s">
        <v>124</v>
      </c>
      <c r="L96" s="210">
        <v>530</v>
      </c>
      <c r="M96" s="152"/>
      <c r="N96" s="152"/>
      <c r="O96" s="152"/>
      <c r="P96" s="208"/>
      <c r="Q96" s="208"/>
    </row>
    <row r="97" spans="1:17" ht="72" hidden="1">
      <c r="A97" s="114" t="s">
        <v>5</v>
      </c>
      <c r="B97" s="114" t="s">
        <v>47</v>
      </c>
      <c r="C97" s="114" t="s">
        <v>19</v>
      </c>
      <c r="D97" s="114" t="s">
        <v>13</v>
      </c>
      <c r="E97" s="211" t="s">
        <v>63</v>
      </c>
      <c r="F97" s="226" t="s">
        <v>386</v>
      </c>
      <c r="G97" s="211" t="s">
        <v>266</v>
      </c>
      <c r="H97" s="112">
        <v>843</v>
      </c>
      <c r="I97" s="113" t="s">
        <v>26</v>
      </c>
      <c r="J97" s="114" t="s">
        <v>13</v>
      </c>
      <c r="K97" s="113" t="s">
        <v>125</v>
      </c>
      <c r="L97" s="210">
        <v>530</v>
      </c>
      <c r="M97" s="152"/>
      <c r="N97" s="152"/>
      <c r="O97" s="152"/>
      <c r="P97" s="208"/>
      <c r="Q97" s="208"/>
    </row>
    <row r="98" spans="1:17" s="121" customFormat="1" ht="36">
      <c r="A98" s="117" t="s">
        <v>5</v>
      </c>
      <c r="B98" s="117" t="s">
        <v>47</v>
      </c>
      <c r="C98" s="117" t="s">
        <v>21</v>
      </c>
      <c r="D98" s="117"/>
      <c r="E98" s="217" t="s">
        <v>64</v>
      </c>
      <c r="F98" s="216" t="s">
        <v>386</v>
      </c>
      <c r="G98" s="217"/>
      <c r="H98" s="118">
        <v>843</v>
      </c>
      <c r="I98" s="119" t="s">
        <v>26</v>
      </c>
      <c r="J98" s="117" t="s">
        <v>11</v>
      </c>
      <c r="K98" s="119" t="s">
        <v>126</v>
      </c>
      <c r="L98" s="212"/>
      <c r="M98" s="144">
        <f>M99+M100+M101+M102+M103</f>
        <v>1148.3</v>
      </c>
      <c r="N98" s="144">
        <f t="shared" ref="N98:O98" si="23">N99+N100+N101+N102+N103</f>
        <v>1148.3</v>
      </c>
      <c r="O98" s="144">
        <f t="shared" si="23"/>
        <v>564.00648000000001</v>
      </c>
      <c r="P98" s="208">
        <f t="shared" ref="P98:P115" si="24">O98/M98%</f>
        <v>49.116648959331194</v>
      </c>
      <c r="Q98" s="208">
        <f t="shared" ref="Q98:Q115" si="25">O98/N98%</f>
        <v>49.116648959331194</v>
      </c>
    </row>
    <row r="99" spans="1:17" ht="36">
      <c r="A99" s="114" t="s">
        <v>5</v>
      </c>
      <c r="B99" s="114" t="s">
        <v>47</v>
      </c>
      <c r="C99" s="114" t="s">
        <v>21</v>
      </c>
      <c r="D99" s="114" t="s">
        <v>8</v>
      </c>
      <c r="E99" s="211" t="s">
        <v>65</v>
      </c>
      <c r="F99" s="226" t="s">
        <v>386</v>
      </c>
      <c r="G99" s="211" t="s">
        <v>266</v>
      </c>
      <c r="H99" s="112">
        <v>843</v>
      </c>
      <c r="I99" s="113" t="s">
        <v>26</v>
      </c>
      <c r="J99" s="114" t="s">
        <v>11</v>
      </c>
      <c r="K99" s="113" t="s">
        <v>127</v>
      </c>
      <c r="L99" s="210">
        <v>321</v>
      </c>
      <c r="M99" s="147">
        <v>188.9</v>
      </c>
      <c r="N99" s="147">
        <v>188.9</v>
      </c>
      <c r="O99" s="147">
        <v>144.90273000000002</v>
      </c>
      <c r="P99" s="208">
        <f t="shared" si="24"/>
        <v>76.70869772366332</v>
      </c>
      <c r="Q99" s="208">
        <f t="shared" si="25"/>
        <v>76.70869772366332</v>
      </c>
    </row>
    <row r="100" spans="1:17" ht="48">
      <c r="A100" s="114" t="s">
        <v>5</v>
      </c>
      <c r="B100" s="114" t="s">
        <v>47</v>
      </c>
      <c r="C100" s="114" t="s">
        <v>21</v>
      </c>
      <c r="D100" s="114" t="s">
        <v>11</v>
      </c>
      <c r="E100" s="211" t="s">
        <v>66</v>
      </c>
      <c r="F100" s="226" t="s">
        <v>386</v>
      </c>
      <c r="G100" s="211" t="s">
        <v>266</v>
      </c>
      <c r="H100" s="112">
        <v>843</v>
      </c>
      <c r="I100" s="113" t="s">
        <v>26</v>
      </c>
      <c r="J100" s="114" t="s">
        <v>11</v>
      </c>
      <c r="K100" s="113" t="s">
        <v>128</v>
      </c>
      <c r="L100" s="210">
        <v>321</v>
      </c>
      <c r="M100" s="147">
        <v>771.1</v>
      </c>
      <c r="N100" s="147">
        <v>771.1</v>
      </c>
      <c r="O100" s="147">
        <v>339.30374999999998</v>
      </c>
      <c r="P100" s="208">
        <f t="shared" si="24"/>
        <v>44.002561276099073</v>
      </c>
      <c r="Q100" s="208">
        <f t="shared" si="25"/>
        <v>44.002561276099073</v>
      </c>
    </row>
    <row r="101" spans="1:17" ht="48">
      <c r="A101" s="114" t="s">
        <v>5</v>
      </c>
      <c r="B101" s="114" t="s">
        <v>47</v>
      </c>
      <c r="C101" s="114" t="s">
        <v>21</v>
      </c>
      <c r="D101" s="114" t="s">
        <v>13</v>
      </c>
      <c r="E101" s="211" t="s">
        <v>67</v>
      </c>
      <c r="F101" s="226" t="s">
        <v>386</v>
      </c>
      <c r="G101" s="211" t="s">
        <v>266</v>
      </c>
      <c r="H101" s="112">
        <v>843</v>
      </c>
      <c r="I101" s="113" t="s">
        <v>26</v>
      </c>
      <c r="J101" s="114" t="s">
        <v>11</v>
      </c>
      <c r="K101" s="113" t="s">
        <v>129</v>
      </c>
      <c r="L101" s="210">
        <v>321</v>
      </c>
      <c r="M101" s="147">
        <v>2.5</v>
      </c>
      <c r="N101" s="147">
        <v>2.5</v>
      </c>
      <c r="O101" s="147">
        <v>1</v>
      </c>
      <c r="P101" s="208">
        <f t="shared" si="24"/>
        <v>40</v>
      </c>
      <c r="Q101" s="208">
        <f t="shared" si="25"/>
        <v>40</v>
      </c>
    </row>
    <row r="102" spans="1:17" ht="48">
      <c r="A102" s="114" t="s">
        <v>5</v>
      </c>
      <c r="B102" s="114" t="s">
        <v>47</v>
      </c>
      <c r="C102" s="114" t="s">
        <v>21</v>
      </c>
      <c r="D102" s="114" t="s">
        <v>15</v>
      </c>
      <c r="E102" s="211" t="s">
        <v>68</v>
      </c>
      <c r="F102" s="226" t="s">
        <v>386</v>
      </c>
      <c r="G102" s="211" t="s">
        <v>266</v>
      </c>
      <c r="H102" s="112">
        <v>843</v>
      </c>
      <c r="I102" s="113" t="s">
        <v>26</v>
      </c>
      <c r="J102" s="114" t="s">
        <v>11</v>
      </c>
      <c r="K102" s="113" t="s">
        <v>130</v>
      </c>
      <c r="L102" s="210">
        <v>321</v>
      </c>
      <c r="M102" s="147">
        <v>28.8</v>
      </c>
      <c r="N102" s="147">
        <v>28.8</v>
      </c>
      <c r="O102" s="147"/>
      <c r="P102" s="208">
        <f t="shared" si="24"/>
        <v>0</v>
      </c>
      <c r="Q102" s="208">
        <f t="shared" si="25"/>
        <v>0</v>
      </c>
    </row>
    <row r="103" spans="1:17" ht="36">
      <c r="A103" s="218" t="s">
        <v>5</v>
      </c>
      <c r="B103" s="218" t="s">
        <v>47</v>
      </c>
      <c r="C103" s="218" t="s">
        <v>21</v>
      </c>
      <c r="D103" s="218" t="s">
        <v>17</v>
      </c>
      <c r="E103" s="224" t="s">
        <v>327</v>
      </c>
      <c r="F103" s="226" t="s">
        <v>386</v>
      </c>
      <c r="G103" s="224" t="s">
        <v>266</v>
      </c>
      <c r="H103" s="77" t="s">
        <v>328</v>
      </c>
      <c r="I103" s="77">
        <v>10</v>
      </c>
      <c r="J103" s="218" t="s">
        <v>11</v>
      </c>
      <c r="K103" s="77">
        <v>3020708550</v>
      </c>
      <c r="L103" s="77" t="s">
        <v>116</v>
      </c>
      <c r="M103" s="221">
        <v>157</v>
      </c>
      <c r="N103" s="221">
        <v>157</v>
      </c>
      <c r="O103" s="221">
        <v>78.8</v>
      </c>
      <c r="P103" s="208">
        <f t="shared" si="24"/>
        <v>50.191082802547768</v>
      </c>
      <c r="Q103" s="208">
        <f t="shared" si="25"/>
        <v>50.191082802547768</v>
      </c>
    </row>
    <row r="104" spans="1:17" s="121" customFormat="1" ht="43.5" customHeight="1">
      <c r="A104" s="251">
        <v>30</v>
      </c>
      <c r="B104" s="251">
        <v>2</v>
      </c>
      <c r="C104" s="251" t="s">
        <v>69</v>
      </c>
      <c r="D104" s="243"/>
      <c r="E104" s="254" t="s">
        <v>70</v>
      </c>
      <c r="F104" s="216" t="s">
        <v>269</v>
      </c>
      <c r="G104" s="215"/>
      <c r="H104" s="155" t="s">
        <v>409</v>
      </c>
      <c r="I104" s="127">
        <v>10</v>
      </c>
      <c r="J104" s="117" t="s">
        <v>270</v>
      </c>
      <c r="K104" s="127" t="s">
        <v>408</v>
      </c>
      <c r="L104" s="127"/>
      <c r="M104" s="144">
        <f>M105+M106+M107</f>
        <v>1914790</v>
      </c>
      <c r="N104" s="144">
        <f t="shared" ref="N104:O104" si="26">N105+N106+N107</f>
        <v>2061057.3260000001</v>
      </c>
      <c r="O104" s="144">
        <f t="shared" si="26"/>
        <v>807032.73078999994</v>
      </c>
      <c r="P104" s="208">
        <f t="shared" si="24"/>
        <v>42.147323246413436</v>
      </c>
      <c r="Q104" s="208">
        <f t="shared" si="25"/>
        <v>39.156248621005112</v>
      </c>
    </row>
    <row r="105" spans="1:17" s="121" customFormat="1" ht="36">
      <c r="A105" s="252"/>
      <c r="B105" s="252"/>
      <c r="C105" s="252"/>
      <c r="D105" s="244"/>
      <c r="E105" s="255"/>
      <c r="F105" s="216" t="s">
        <v>386</v>
      </c>
      <c r="G105" s="224"/>
      <c r="H105" s="127">
        <v>843</v>
      </c>
      <c r="I105" s="127">
        <v>10</v>
      </c>
      <c r="J105" s="128" t="s">
        <v>329</v>
      </c>
      <c r="K105" s="127" t="s">
        <v>330</v>
      </c>
      <c r="L105" s="127"/>
      <c r="M105" s="144">
        <f>M108</f>
        <v>1914790</v>
      </c>
      <c r="N105" s="144">
        <f t="shared" ref="N105:O105" si="27">N108</f>
        <v>1931141.0260000001</v>
      </c>
      <c r="O105" s="144">
        <f t="shared" si="27"/>
        <v>806633.73078999994</v>
      </c>
      <c r="P105" s="208">
        <f t="shared" si="24"/>
        <v>42.126485452190572</v>
      </c>
      <c r="Q105" s="208">
        <f t="shared" si="25"/>
        <v>41.769799301545156</v>
      </c>
    </row>
    <row r="106" spans="1:17" s="121" customFormat="1" ht="80.25" customHeight="1">
      <c r="A106" s="252"/>
      <c r="B106" s="252"/>
      <c r="C106" s="252"/>
      <c r="D106" s="244"/>
      <c r="E106" s="255"/>
      <c r="F106" s="217" t="s">
        <v>456</v>
      </c>
      <c r="G106" s="211"/>
      <c r="H106" s="127">
        <v>855</v>
      </c>
      <c r="I106" s="127">
        <v>10</v>
      </c>
      <c r="J106" s="128" t="s">
        <v>15</v>
      </c>
      <c r="K106" s="127" t="s">
        <v>408</v>
      </c>
      <c r="L106" s="127"/>
      <c r="M106" s="144"/>
      <c r="N106" s="144">
        <v>123416.3</v>
      </c>
      <c r="O106" s="144"/>
      <c r="P106" s="208"/>
      <c r="Q106" s="208">
        <f t="shared" si="25"/>
        <v>0</v>
      </c>
    </row>
    <row r="107" spans="1:17" s="121" customFormat="1" ht="61.5" customHeight="1">
      <c r="A107" s="253"/>
      <c r="B107" s="253"/>
      <c r="C107" s="253"/>
      <c r="D107" s="245"/>
      <c r="E107" s="256"/>
      <c r="F107" s="217" t="s">
        <v>457</v>
      </c>
      <c r="G107" s="211"/>
      <c r="H107" s="127">
        <v>835</v>
      </c>
      <c r="I107" s="127">
        <v>10</v>
      </c>
      <c r="J107" s="128" t="s">
        <v>13</v>
      </c>
      <c r="K107" s="127" t="s">
        <v>399</v>
      </c>
      <c r="L107" s="127"/>
      <c r="M107" s="144"/>
      <c r="N107" s="144">
        <v>6500</v>
      </c>
      <c r="O107" s="144">
        <v>399</v>
      </c>
      <c r="P107" s="208"/>
      <c r="Q107" s="208">
        <f t="shared" si="25"/>
        <v>6.1384615384615389</v>
      </c>
    </row>
    <row r="108" spans="1:17" ht="66.75" customHeight="1">
      <c r="A108" s="111">
        <v>30</v>
      </c>
      <c r="B108" s="111">
        <v>2</v>
      </c>
      <c r="C108" s="111" t="s">
        <v>69</v>
      </c>
      <c r="D108" s="111">
        <v>1</v>
      </c>
      <c r="E108" s="78" t="s">
        <v>331</v>
      </c>
      <c r="F108" s="230" t="s">
        <v>386</v>
      </c>
      <c r="G108" s="211" t="s">
        <v>269</v>
      </c>
      <c r="H108" s="79">
        <v>843</v>
      </c>
      <c r="I108" s="79">
        <v>10</v>
      </c>
      <c r="J108" s="80" t="s">
        <v>329</v>
      </c>
      <c r="K108" s="79" t="s">
        <v>330</v>
      </c>
      <c r="L108" s="79"/>
      <c r="M108" s="147">
        <f>M109+M110+M111+M112+M113+M114</f>
        <v>1914790</v>
      </c>
      <c r="N108" s="147">
        <f t="shared" ref="N108:O108" si="28">N109+N110+N111+N112+N113+N114</f>
        <v>1931141.0260000001</v>
      </c>
      <c r="O108" s="147">
        <f t="shared" si="28"/>
        <v>806633.73078999994</v>
      </c>
      <c r="P108" s="208">
        <f t="shared" si="24"/>
        <v>42.126485452190572</v>
      </c>
      <c r="Q108" s="208">
        <f t="shared" si="25"/>
        <v>41.769799301545156</v>
      </c>
    </row>
    <row r="109" spans="1:17" s="67" customFormat="1" ht="24">
      <c r="A109" s="64"/>
      <c r="B109" s="64"/>
      <c r="C109" s="64"/>
      <c r="D109" s="64"/>
      <c r="E109" s="233" t="s">
        <v>332</v>
      </c>
      <c r="F109" s="231"/>
      <c r="G109" s="66" t="s">
        <v>266</v>
      </c>
      <c r="H109" s="81">
        <v>843</v>
      </c>
      <c r="I109" s="81">
        <v>10</v>
      </c>
      <c r="J109" s="82" t="s">
        <v>13</v>
      </c>
      <c r="K109" s="81" t="s">
        <v>333</v>
      </c>
      <c r="L109" s="83" t="s">
        <v>334</v>
      </c>
      <c r="M109" s="147">
        <v>274920</v>
      </c>
      <c r="N109" s="147">
        <f>'[1]02132000040'!$F$75+'[1]02132000040'!$F$74</f>
        <v>274920</v>
      </c>
      <c r="O109" s="147">
        <f>'[1]02132000040'!$G$75+'[1]02132000040'!$G$74</f>
        <v>141450.15276</v>
      </c>
      <c r="P109" s="208">
        <f t="shared" si="24"/>
        <v>51.451386861632479</v>
      </c>
      <c r="Q109" s="208">
        <f t="shared" si="25"/>
        <v>51.451386861632479</v>
      </c>
    </row>
    <row r="110" spans="1:17" s="67" customFormat="1" ht="24">
      <c r="A110" s="64"/>
      <c r="B110" s="64"/>
      <c r="C110" s="64"/>
      <c r="D110" s="64"/>
      <c r="E110" s="234"/>
      <c r="F110" s="231"/>
      <c r="G110" s="84" t="s">
        <v>335</v>
      </c>
      <c r="H110" s="81">
        <v>843</v>
      </c>
      <c r="I110" s="81">
        <v>10</v>
      </c>
      <c r="J110" s="82" t="s">
        <v>13</v>
      </c>
      <c r="K110" s="81" t="s">
        <v>336</v>
      </c>
      <c r="L110" s="83" t="s">
        <v>334</v>
      </c>
      <c r="M110" s="147">
        <f>77543.5+330580.2</f>
        <v>408123.7</v>
      </c>
      <c r="N110" s="147">
        <f>77543.5+41+330539.2</f>
        <v>408123.7</v>
      </c>
      <c r="O110" s="147">
        <v>228737</v>
      </c>
      <c r="P110" s="208">
        <f t="shared" si="24"/>
        <v>56.045997818798561</v>
      </c>
      <c r="Q110" s="208">
        <f t="shared" si="25"/>
        <v>56.045997818798561</v>
      </c>
    </row>
    <row r="111" spans="1:17" s="67" customFormat="1" ht="36">
      <c r="A111" s="64"/>
      <c r="B111" s="64"/>
      <c r="C111" s="64"/>
      <c r="D111" s="64"/>
      <c r="E111" s="84" t="s">
        <v>313</v>
      </c>
      <c r="F111" s="231"/>
      <c r="G111" s="66" t="s">
        <v>267</v>
      </c>
      <c r="H111" s="81">
        <v>843</v>
      </c>
      <c r="I111" s="81">
        <v>10</v>
      </c>
      <c r="J111" s="136" t="s">
        <v>404</v>
      </c>
      <c r="K111" s="81" t="s">
        <v>337</v>
      </c>
      <c r="L111" s="83" t="s">
        <v>403</v>
      </c>
      <c r="M111" s="152">
        <v>850304.2</v>
      </c>
      <c r="N111" s="152">
        <v>850304.22600000002</v>
      </c>
      <c r="O111" s="152">
        <v>221203</v>
      </c>
      <c r="P111" s="208">
        <f t="shared" si="24"/>
        <v>26.014572196632688</v>
      </c>
      <c r="Q111" s="208">
        <f t="shared" si="25"/>
        <v>26.014571401177534</v>
      </c>
    </row>
    <row r="112" spans="1:17" s="67" customFormat="1">
      <c r="A112" s="64"/>
      <c r="B112" s="64"/>
      <c r="C112" s="64"/>
      <c r="D112" s="64"/>
      <c r="E112" s="233" t="s">
        <v>338</v>
      </c>
      <c r="F112" s="231"/>
      <c r="G112" s="66" t="s">
        <v>266</v>
      </c>
      <c r="H112" s="81">
        <v>843</v>
      </c>
      <c r="I112" s="81">
        <v>10</v>
      </c>
      <c r="J112" s="82" t="s">
        <v>15</v>
      </c>
      <c r="K112" s="81" t="s">
        <v>339</v>
      </c>
      <c r="L112" s="81" t="s">
        <v>340</v>
      </c>
      <c r="M112" s="152">
        <v>361442.1</v>
      </c>
      <c r="N112" s="152">
        <v>361442.1</v>
      </c>
      <c r="O112" s="152">
        <v>193142.57803</v>
      </c>
      <c r="P112" s="208">
        <f t="shared" si="24"/>
        <v>53.436657774509392</v>
      </c>
      <c r="Q112" s="208">
        <f t="shared" si="25"/>
        <v>53.436657774509392</v>
      </c>
    </row>
    <row r="113" spans="1:17" s="67" customFormat="1" ht="54" customHeight="1">
      <c r="A113" s="64"/>
      <c r="B113" s="64"/>
      <c r="C113" s="64"/>
      <c r="D113" s="64"/>
      <c r="E113" s="234"/>
      <c r="F113" s="231"/>
      <c r="G113" s="66" t="s">
        <v>266</v>
      </c>
      <c r="H113" s="81">
        <v>843</v>
      </c>
      <c r="I113" s="81">
        <v>10</v>
      </c>
      <c r="J113" s="82" t="s">
        <v>15</v>
      </c>
      <c r="K113" s="81" t="s">
        <v>341</v>
      </c>
      <c r="L113" s="81" t="s">
        <v>340</v>
      </c>
      <c r="M113" s="152">
        <v>20000</v>
      </c>
      <c r="N113" s="152">
        <v>20000</v>
      </c>
      <c r="O113" s="152">
        <v>17601</v>
      </c>
      <c r="P113" s="208">
        <f t="shared" si="24"/>
        <v>88.004999999999995</v>
      </c>
      <c r="Q113" s="208">
        <f t="shared" si="25"/>
        <v>88.004999999999995</v>
      </c>
    </row>
    <row r="114" spans="1:17" s="67" customFormat="1" ht="36">
      <c r="A114" s="158"/>
      <c r="B114" s="158"/>
      <c r="C114" s="158"/>
      <c r="D114" s="158"/>
      <c r="E114" s="204" t="s">
        <v>61</v>
      </c>
      <c r="F114" s="232"/>
      <c r="G114" s="66" t="s">
        <v>266</v>
      </c>
      <c r="H114" s="81">
        <v>843</v>
      </c>
      <c r="I114" s="81">
        <v>10</v>
      </c>
      <c r="J114" s="82" t="s">
        <v>13</v>
      </c>
      <c r="K114" s="115" t="s">
        <v>399</v>
      </c>
      <c r="L114" s="83" t="s">
        <v>400</v>
      </c>
      <c r="M114" s="152">
        <v>0</v>
      </c>
      <c r="N114" s="152">
        <v>16351</v>
      </c>
      <c r="O114" s="152">
        <v>4500</v>
      </c>
      <c r="P114" s="148"/>
      <c r="Q114" s="148">
        <f t="shared" si="25"/>
        <v>27.521252522781484</v>
      </c>
    </row>
    <row r="115" spans="1:17" s="121" customFormat="1" ht="36">
      <c r="A115" s="212">
        <v>30</v>
      </c>
      <c r="B115" s="212">
        <v>2</v>
      </c>
      <c r="C115" s="212" t="s">
        <v>71</v>
      </c>
      <c r="D115" s="212"/>
      <c r="E115" s="126" t="s">
        <v>72</v>
      </c>
      <c r="F115" s="217" t="s">
        <v>268</v>
      </c>
      <c r="G115" s="217"/>
      <c r="H115" s="212">
        <v>855</v>
      </c>
      <c r="I115" s="119" t="s">
        <v>24</v>
      </c>
      <c r="J115" s="119" t="s">
        <v>24</v>
      </c>
      <c r="K115" s="212" t="s">
        <v>131</v>
      </c>
      <c r="L115" s="217"/>
      <c r="M115" s="144">
        <f>M116</f>
        <v>1872.1</v>
      </c>
      <c r="N115" s="144">
        <f t="shared" ref="N115:O115" si="29">N116</f>
        <v>1872.1</v>
      </c>
      <c r="O115" s="144">
        <f t="shared" si="29"/>
        <v>1872.1</v>
      </c>
      <c r="P115" s="208">
        <f t="shared" si="24"/>
        <v>100</v>
      </c>
      <c r="Q115" s="208">
        <f t="shared" si="25"/>
        <v>100</v>
      </c>
    </row>
    <row r="116" spans="1:17" ht="59.25" customHeight="1">
      <c r="A116" s="267">
        <v>30</v>
      </c>
      <c r="B116" s="267">
        <v>2</v>
      </c>
      <c r="C116" s="267" t="s">
        <v>71</v>
      </c>
      <c r="D116" s="267">
        <v>1</v>
      </c>
      <c r="E116" s="78" t="s">
        <v>342</v>
      </c>
      <c r="F116" s="268" t="s">
        <v>268</v>
      </c>
      <c r="G116" s="230" t="s">
        <v>267</v>
      </c>
      <c r="H116" s="246">
        <v>855</v>
      </c>
      <c r="I116" s="240" t="s">
        <v>24</v>
      </c>
      <c r="J116" s="240" t="s">
        <v>24</v>
      </c>
      <c r="K116" s="246" t="s">
        <v>343</v>
      </c>
      <c r="L116" s="246">
        <v>240</v>
      </c>
      <c r="M116" s="257">
        <v>1872.1</v>
      </c>
      <c r="N116" s="249">
        <v>1872.1</v>
      </c>
      <c r="O116" s="249">
        <v>1872.1</v>
      </c>
      <c r="P116" s="235">
        <f t="shared" ref="P116" si="30">O116/M116%</f>
        <v>100</v>
      </c>
      <c r="Q116" s="235">
        <f t="shared" ref="Q116" si="31">O116/N116%</f>
        <v>100</v>
      </c>
    </row>
    <row r="117" spans="1:17" s="67" customFormat="1" ht="48">
      <c r="A117" s="267"/>
      <c r="B117" s="267"/>
      <c r="C117" s="267"/>
      <c r="D117" s="267"/>
      <c r="E117" s="84" t="s">
        <v>344</v>
      </c>
      <c r="F117" s="268"/>
      <c r="G117" s="232"/>
      <c r="H117" s="248"/>
      <c r="I117" s="242"/>
      <c r="J117" s="242"/>
      <c r="K117" s="248"/>
      <c r="L117" s="248"/>
      <c r="M117" s="258"/>
      <c r="N117" s="250"/>
      <c r="O117" s="250"/>
      <c r="P117" s="236"/>
      <c r="Q117" s="236"/>
    </row>
    <row r="118" spans="1:17" s="121" customFormat="1" ht="12" customHeight="1">
      <c r="A118" s="251">
        <v>30</v>
      </c>
      <c r="B118" s="251">
        <v>3</v>
      </c>
      <c r="C118" s="251"/>
      <c r="D118" s="251"/>
      <c r="E118" s="254" t="s">
        <v>74</v>
      </c>
      <c r="F118" s="254" t="s">
        <v>386</v>
      </c>
      <c r="G118" s="217" t="s">
        <v>269</v>
      </c>
      <c r="H118" s="217"/>
      <c r="I118" s="217"/>
      <c r="J118" s="203"/>
      <c r="K118" s="119"/>
      <c r="L118" s="217"/>
      <c r="M118" s="144">
        <f>M121+M123+M125+M127+M129+M133+M142+M144+M146+M148</f>
        <v>2157960.6</v>
      </c>
      <c r="N118" s="144">
        <f t="shared" ref="N118:O118" si="32">N121+N123+N125+N127+N129+N133+N142+N144+N146+N148</f>
        <v>2265460.6999999997</v>
      </c>
      <c r="O118" s="144">
        <f t="shared" si="32"/>
        <v>1236044.9383200004</v>
      </c>
      <c r="P118" s="208">
        <f t="shared" ref="P118" si="33">O118/M118%</f>
        <v>57.278383039986942</v>
      </c>
      <c r="Q118" s="208">
        <f t="shared" ref="Q118" si="34">O118/N118%</f>
        <v>54.56042288970189</v>
      </c>
    </row>
    <row r="119" spans="1:17" s="121" customFormat="1">
      <c r="A119" s="252"/>
      <c r="B119" s="252"/>
      <c r="C119" s="252"/>
      <c r="D119" s="252"/>
      <c r="E119" s="255"/>
      <c r="F119" s="255"/>
      <c r="G119" s="217" t="s">
        <v>266</v>
      </c>
      <c r="H119" s="217"/>
      <c r="I119" s="217"/>
      <c r="J119" s="217"/>
      <c r="K119" s="217"/>
      <c r="L119" s="217"/>
      <c r="M119" s="144">
        <f>M118-M120</f>
        <v>2118060.6</v>
      </c>
      <c r="N119" s="144">
        <f t="shared" ref="N119:O119" si="35">N118-N120</f>
        <v>2225560.6999999997</v>
      </c>
      <c r="O119" s="144">
        <f t="shared" si="35"/>
        <v>1236044.9383200004</v>
      </c>
      <c r="P119" s="208">
        <f t="shared" ref="P119:P164" si="36">O119/M119%</f>
        <v>58.357392527862537</v>
      </c>
      <c r="Q119" s="208">
        <f t="shared" ref="Q119:Q164" si="37">O119/N119%</f>
        <v>55.538585773913091</v>
      </c>
    </row>
    <row r="120" spans="1:17" s="121" customFormat="1" ht="24" customHeight="1">
      <c r="A120" s="253"/>
      <c r="B120" s="253"/>
      <c r="C120" s="253"/>
      <c r="D120" s="253"/>
      <c r="E120" s="256"/>
      <c r="F120" s="256"/>
      <c r="G120" s="216" t="s">
        <v>267</v>
      </c>
      <c r="H120" s="216"/>
      <c r="I120" s="216"/>
      <c r="J120" s="216"/>
      <c r="K120" s="216"/>
      <c r="L120" s="216"/>
      <c r="M120" s="144">
        <f>M150</f>
        <v>39900</v>
      </c>
      <c r="N120" s="144">
        <f t="shared" ref="N120:O120" si="38">N150</f>
        <v>39900</v>
      </c>
      <c r="O120" s="144">
        <f t="shared" si="38"/>
        <v>0</v>
      </c>
      <c r="P120" s="208">
        <f t="shared" si="36"/>
        <v>0</v>
      </c>
      <c r="Q120" s="208">
        <f t="shared" si="37"/>
        <v>0</v>
      </c>
    </row>
    <row r="121" spans="1:17" s="121" customFormat="1" ht="60">
      <c r="A121" s="117" t="s">
        <v>5</v>
      </c>
      <c r="B121" s="117" t="s">
        <v>73</v>
      </c>
      <c r="C121" s="117" t="s">
        <v>8</v>
      </c>
      <c r="D121" s="212"/>
      <c r="E121" s="217" t="s">
        <v>345</v>
      </c>
      <c r="F121" s="216" t="s">
        <v>386</v>
      </c>
      <c r="G121" s="217"/>
      <c r="H121" s="118">
        <v>843</v>
      </c>
      <c r="I121" s="119" t="s">
        <v>26</v>
      </c>
      <c r="J121" s="117" t="s">
        <v>11</v>
      </c>
      <c r="K121" s="119" t="s">
        <v>132</v>
      </c>
      <c r="L121" s="212"/>
      <c r="M121" s="144">
        <f>M122</f>
        <v>711656.5</v>
      </c>
      <c r="N121" s="144">
        <f t="shared" ref="N121:O121" si="39">N122</f>
        <v>745315.4</v>
      </c>
      <c r="O121" s="144">
        <f t="shared" si="39"/>
        <v>483962.4</v>
      </c>
      <c r="P121" s="208">
        <f t="shared" si="36"/>
        <v>68.005055809930781</v>
      </c>
      <c r="Q121" s="208">
        <f t="shared" si="37"/>
        <v>64.933905833691341</v>
      </c>
    </row>
    <row r="122" spans="1:17" ht="48">
      <c r="A122" s="114" t="s">
        <v>5</v>
      </c>
      <c r="B122" s="114" t="s">
        <v>73</v>
      </c>
      <c r="C122" s="114" t="s">
        <v>8</v>
      </c>
      <c r="D122" s="114" t="s">
        <v>8</v>
      </c>
      <c r="E122" s="211" t="s">
        <v>57</v>
      </c>
      <c r="F122" s="226" t="s">
        <v>386</v>
      </c>
      <c r="G122" s="211" t="s">
        <v>266</v>
      </c>
      <c r="H122" s="112">
        <v>843</v>
      </c>
      <c r="I122" s="113" t="s">
        <v>26</v>
      </c>
      <c r="J122" s="114" t="s">
        <v>11</v>
      </c>
      <c r="K122" s="113" t="s">
        <v>133</v>
      </c>
      <c r="L122" s="210">
        <v>621</v>
      </c>
      <c r="M122" s="147">
        <v>711656.5</v>
      </c>
      <c r="N122" s="147">
        <v>745315.4</v>
      </c>
      <c r="O122" s="147">
        <v>483962.4</v>
      </c>
      <c r="P122" s="208">
        <f t="shared" si="36"/>
        <v>68.005055809930781</v>
      </c>
      <c r="Q122" s="208">
        <f t="shared" si="37"/>
        <v>64.933905833691341</v>
      </c>
    </row>
    <row r="123" spans="1:17" s="121" customFormat="1" ht="60">
      <c r="A123" s="117" t="s">
        <v>5</v>
      </c>
      <c r="B123" s="117" t="s">
        <v>73</v>
      </c>
      <c r="C123" s="117" t="s">
        <v>11</v>
      </c>
      <c r="D123" s="117"/>
      <c r="E123" s="217" t="s">
        <v>346</v>
      </c>
      <c r="F123" s="216" t="s">
        <v>386</v>
      </c>
      <c r="G123" s="217"/>
      <c r="H123" s="118">
        <v>843</v>
      </c>
      <c r="I123" s="119" t="s">
        <v>26</v>
      </c>
      <c r="J123" s="117" t="s">
        <v>11</v>
      </c>
      <c r="K123" s="119" t="s">
        <v>134</v>
      </c>
      <c r="L123" s="212"/>
      <c r="M123" s="144">
        <f>M124</f>
        <v>31950.3</v>
      </c>
      <c r="N123" s="144">
        <f t="shared" ref="N123:O123" si="40">N124</f>
        <v>34800.300000000003</v>
      </c>
      <c r="O123" s="144">
        <f t="shared" si="40"/>
        <v>28907</v>
      </c>
      <c r="P123" s="208">
        <f t="shared" si="36"/>
        <v>90.474893819463361</v>
      </c>
      <c r="Q123" s="208">
        <f t="shared" si="37"/>
        <v>83.065375873196487</v>
      </c>
    </row>
    <row r="124" spans="1:17" ht="48">
      <c r="A124" s="114" t="s">
        <v>5</v>
      </c>
      <c r="B124" s="114" t="s">
        <v>73</v>
      </c>
      <c r="C124" s="114" t="s">
        <v>11</v>
      </c>
      <c r="D124" s="114" t="s">
        <v>8</v>
      </c>
      <c r="E124" s="211" t="s">
        <v>57</v>
      </c>
      <c r="F124" s="226" t="s">
        <v>386</v>
      </c>
      <c r="G124" s="211" t="s">
        <v>266</v>
      </c>
      <c r="H124" s="112">
        <v>843</v>
      </c>
      <c r="I124" s="113" t="s">
        <v>26</v>
      </c>
      <c r="J124" s="114" t="s">
        <v>11</v>
      </c>
      <c r="K124" s="113" t="s">
        <v>135</v>
      </c>
      <c r="L124" s="210">
        <v>611</v>
      </c>
      <c r="M124" s="147">
        <v>31950.3</v>
      </c>
      <c r="N124" s="147">
        <v>34800.300000000003</v>
      </c>
      <c r="O124" s="147">
        <v>28907</v>
      </c>
      <c r="P124" s="208">
        <f t="shared" si="36"/>
        <v>90.474893819463361</v>
      </c>
      <c r="Q124" s="208">
        <f t="shared" si="37"/>
        <v>83.065375873196487</v>
      </c>
    </row>
    <row r="125" spans="1:17" s="121" customFormat="1" ht="96">
      <c r="A125" s="117" t="s">
        <v>5</v>
      </c>
      <c r="B125" s="117" t="s">
        <v>73</v>
      </c>
      <c r="C125" s="117" t="s">
        <v>13</v>
      </c>
      <c r="D125" s="117"/>
      <c r="E125" s="217" t="s">
        <v>75</v>
      </c>
      <c r="F125" s="216" t="s">
        <v>386</v>
      </c>
      <c r="G125" s="217"/>
      <c r="H125" s="118">
        <v>843</v>
      </c>
      <c r="I125" s="119" t="s">
        <v>26</v>
      </c>
      <c r="J125" s="117" t="s">
        <v>11</v>
      </c>
      <c r="K125" s="119" t="s">
        <v>136</v>
      </c>
      <c r="L125" s="212"/>
      <c r="M125" s="144">
        <f>M126</f>
        <v>1362181.8</v>
      </c>
      <c r="N125" s="144">
        <f t="shared" ref="N125:O125" si="41">N126</f>
        <v>1417781.9999999998</v>
      </c>
      <c r="O125" s="144">
        <f t="shared" si="41"/>
        <v>718054.8</v>
      </c>
      <c r="P125" s="208">
        <f t="shared" si="36"/>
        <v>52.713580522071283</v>
      </c>
      <c r="Q125" s="208">
        <f t="shared" si="37"/>
        <v>50.646347604920933</v>
      </c>
    </row>
    <row r="126" spans="1:17" ht="96">
      <c r="A126" s="114" t="s">
        <v>5</v>
      </c>
      <c r="B126" s="114" t="s">
        <v>73</v>
      </c>
      <c r="C126" s="114" t="s">
        <v>13</v>
      </c>
      <c r="D126" s="114" t="s">
        <v>8</v>
      </c>
      <c r="E126" s="211" t="s">
        <v>57</v>
      </c>
      <c r="F126" s="226" t="s">
        <v>386</v>
      </c>
      <c r="G126" s="211" t="s">
        <v>266</v>
      </c>
      <c r="H126" s="112">
        <v>843</v>
      </c>
      <c r="I126" s="113" t="s">
        <v>26</v>
      </c>
      <c r="J126" s="114" t="s">
        <v>11</v>
      </c>
      <c r="K126" s="113" t="s">
        <v>137</v>
      </c>
      <c r="L126" s="210" t="s">
        <v>347</v>
      </c>
      <c r="M126" s="147">
        <v>1362181.8</v>
      </c>
      <c r="N126" s="147">
        <v>1417781.9999999998</v>
      </c>
      <c r="O126" s="147">
        <v>718054.8</v>
      </c>
      <c r="P126" s="208">
        <f t="shared" si="36"/>
        <v>52.713580522071283</v>
      </c>
      <c r="Q126" s="208">
        <f t="shared" si="37"/>
        <v>50.646347604920933</v>
      </c>
    </row>
    <row r="127" spans="1:17" s="121" customFormat="1" ht="36">
      <c r="A127" s="117" t="s">
        <v>5</v>
      </c>
      <c r="B127" s="117" t="s">
        <v>73</v>
      </c>
      <c r="C127" s="117" t="s">
        <v>17</v>
      </c>
      <c r="D127" s="117"/>
      <c r="E127" s="217" t="s">
        <v>76</v>
      </c>
      <c r="F127" s="216" t="s">
        <v>386</v>
      </c>
      <c r="G127" s="217"/>
      <c r="H127" s="118">
        <v>843</v>
      </c>
      <c r="I127" s="119" t="s">
        <v>26</v>
      </c>
      <c r="J127" s="117" t="s">
        <v>11</v>
      </c>
      <c r="K127" s="119" t="s">
        <v>138</v>
      </c>
      <c r="L127" s="212"/>
      <c r="M127" s="144">
        <f>M128</f>
        <v>3195</v>
      </c>
      <c r="N127" s="144">
        <f t="shared" ref="N127:O127" si="42">N128</f>
        <v>3195</v>
      </c>
      <c r="O127" s="144">
        <f t="shared" si="42"/>
        <v>891.5</v>
      </c>
      <c r="P127" s="208">
        <f t="shared" si="36"/>
        <v>27.902973395931141</v>
      </c>
      <c r="Q127" s="208">
        <f t="shared" si="37"/>
        <v>27.902973395931141</v>
      </c>
    </row>
    <row r="128" spans="1:17" ht="84">
      <c r="A128" s="114" t="s">
        <v>5</v>
      </c>
      <c r="B128" s="114" t="s">
        <v>73</v>
      </c>
      <c r="C128" s="114" t="s">
        <v>17</v>
      </c>
      <c r="D128" s="114" t="s">
        <v>11</v>
      </c>
      <c r="E128" s="211" t="s">
        <v>77</v>
      </c>
      <c r="F128" s="226" t="s">
        <v>386</v>
      </c>
      <c r="G128" s="211" t="s">
        <v>266</v>
      </c>
      <c r="H128" s="112">
        <v>843</v>
      </c>
      <c r="I128" s="113" t="s">
        <v>26</v>
      </c>
      <c r="J128" s="114" t="s">
        <v>11</v>
      </c>
      <c r="K128" s="113" t="s">
        <v>139</v>
      </c>
      <c r="L128" s="210">
        <v>321</v>
      </c>
      <c r="M128" s="147">
        <v>3195</v>
      </c>
      <c r="N128" s="147">
        <v>3195</v>
      </c>
      <c r="O128" s="147">
        <v>891.5</v>
      </c>
      <c r="P128" s="208">
        <f t="shared" si="36"/>
        <v>27.902973395931141</v>
      </c>
      <c r="Q128" s="208">
        <f t="shared" si="37"/>
        <v>27.902973395931141</v>
      </c>
    </row>
    <row r="129" spans="1:17" s="121" customFormat="1" ht="48">
      <c r="A129" s="117" t="s">
        <v>5</v>
      </c>
      <c r="B129" s="117" t="s">
        <v>73</v>
      </c>
      <c r="C129" s="117" t="s">
        <v>19</v>
      </c>
      <c r="D129" s="117"/>
      <c r="E129" s="217" t="s">
        <v>78</v>
      </c>
      <c r="F129" s="216" t="s">
        <v>386</v>
      </c>
      <c r="G129" s="217"/>
      <c r="H129" s="118">
        <v>843</v>
      </c>
      <c r="I129" s="119" t="s">
        <v>26</v>
      </c>
      <c r="J129" s="117" t="s">
        <v>11</v>
      </c>
      <c r="K129" s="119" t="s">
        <v>140</v>
      </c>
      <c r="L129" s="212"/>
      <c r="M129" s="144">
        <f>M130+M131+M132</f>
        <v>2692.8</v>
      </c>
      <c r="N129" s="144">
        <f t="shared" ref="N129:O129" si="43">N130+N131+N132</f>
        <v>3576.5</v>
      </c>
      <c r="O129" s="144">
        <f t="shared" si="43"/>
        <v>74.599999999999994</v>
      </c>
      <c r="P129" s="208">
        <f t="shared" si="36"/>
        <v>2.7703505644682114</v>
      </c>
      <c r="Q129" s="208">
        <f t="shared" si="37"/>
        <v>2.0858381098839645</v>
      </c>
    </row>
    <row r="130" spans="1:17" ht="48" hidden="1">
      <c r="A130" s="114" t="s">
        <v>5</v>
      </c>
      <c r="B130" s="114" t="s">
        <v>73</v>
      </c>
      <c r="C130" s="114" t="s">
        <v>19</v>
      </c>
      <c r="D130" s="114" t="s">
        <v>11</v>
      </c>
      <c r="E130" s="211" t="s">
        <v>79</v>
      </c>
      <c r="F130" s="226" t="s">
        <v>386</v>
      </c>
      <c r="G130" s="211" t="s">
        <v>266</v>
      </c>
      <c r="H130" s="112">
        <v>843</v>
      </c>
      <c r="I130" s="113" t="s">
        <v>26</v>
      </c>
      <c r="J130" s="114" t="s">
        <v>19</v>
      </c>
      <c r="K130" s="113" t="s">
        <v>141</v>
      </c>
      <c r="L130" s="210" t="s">
        <v>396</v>
      </c>
      <c r="M130" s="147"/>
      <c r="N130" s="147"/>
      <c r="O130" s="147"/>
      <c r="P130" s="208"/>
      <c r="Q130" s="208"/>
    </row>
    <row r="131" spans="1:17" ht="36">
      <c r="A131" s="114" t="s">
        <v>5</v>
      </c>
      <c r="B131" s="114" t="s">
        <v>73</v>
      </c>
      <c r="C131" s="114" t="s">
        <v>19</v>
      </c>
      <c r="D131" s="114" t="s">
        <v>13</v>
      </c>
      <c r="E131" s="211" t="s">
        <v>348</v>
      </c>
      <c r="F131" s="226" t="s">
        <v>386</v>
      </c>
      <c r="G131" s="211" t="s">
        <v>266</v>
      </c>
      <c r="H131" s="112">
        <v>843</v>
      </c>
      <c r="I131" s="113" t="s">
        <v>26</v>
      </c>
      <c r="J131" s="114" t="s">
        <v>11</v>
      </c>
      <c r="K131" s="62" t="s">
        <v>349</v>
      </c>
      <c r="L131" s="116" t="s">
        <v>401</v>
      </c>
      <c r="M131" s="147">
        <f>'[2]02132000040 (РБ) (2)'!$H$57+'[2]02132000040 (РБ) (2)'!$H$58+'[2]02132000040 (РБ) (2)'!$H$59</f>
        <v>2692.8</v>
      </c>
      <c r="N131" s="147">
        <f>'[1]02132000040'!$F$32+'[1]02132000040'!$F$33+'[1]02132000040'!$F$34</f>
        <v>2692.8</v>
      </c>
      <c r="O131" s="147">
        <f>'[1]02132000040'!$G$32+'[1]02132000040'!$G$33+'[1]02132000040'!$G$34</f>
        <v>74.599999999999994</v>
      </c>
      <c r="P131" s="208">
        <f t="shared" si="36"/>
        <v>2.7703505644682114</v>
      </c>
      <c r="Q131" s="208">
        <f t="shared" si="37"/>
        <v>2.7703505644682114</v>
      </c>
    </row>
    <row r="132" spans="1:17" ht="36">
      <c r="A132" s="114"/>
      <c r="B132" s="218"/>
      <c r="C132" s="218"/>
      <c r="D132" s="218"/>
      <c r="E132" s="211" t="s">
        <v>437</v>
      </c>
      <c r="F132" s="226" t="s">
        <v>386</v>
      </c>
      <c r="G132" s="211" t="s">
        <v>266</v>
      </c>
      <c r="H132" s="229">
        <v>843</v>
      </c>
      <c r="I132" s="223" t="s">
        <v>26</v>
      </c>
      <c r="J132" s="218" t="s">
        <v>11</v>
      </c>
      <c r="K132" s="62">
        <v>3030600680</v>
      </c>
      <c r="L132" s="62">
        <v>622</v>
      </c>
      <c r="M132" s="147"/>
      <c r="N132" s="147">
        <v>883.7</v>
      </c>
      <c r="O132" s="147"/>
      <c r="P132" s="208"/>
      <c r="Q132" s="208">
        <f t="shared" si="37"/>
        <v>0</v>
      </c>
    </row>
    <row r="133" spans="1:17" s="121" customFormat="1" ht="36">
      <c r="A133" s="117" t="s">
        <v>5</v>
      </c>
      <c r="B133" s="213" t="s">
        <v>73</v>
      </c>
      <c r="C133" s="213" t="s">
        <v>21</v>
      </c>
      <c r="D133" s="213"/>
      <c r="E133" s="217" t="s">
        <v>80</v>
      </c>
      <c r="F133" s="216" t="s">
        <v>386</v>
      </c>
      <c r="G133" s="215"/>
      <c r="H133" s="123">
        <v>843</v>
      </c>
      <c r="I133" s="124" t="s">
        <v>26</v>
      </c>
      <c r="J133" s="213" t="s">
        <v>13</v>
      </c>
      <c r="K133" s="124" t="s">
        <v>142</v>
      </c>
      <c r="L133" s="212"/>
      <c r="M133" s="144">
        <f>M134</f>
        <v>2180.1</v>
      </c>
      <c r="N133" s="144">
        <f t="shared" ref="N133:O133" si="44">N134</f>
        <v>6280.3</v>
      </c>
      <c r="O133" s="144">
        <f t="shared" si="44"/>
        <v>1488.9380000000001</v>
      </c>
      <c r="P133" s="208">
        <f t="shared" si="36"/>
        <v>68.296775377276276</v>
      </c>
      <c r="Q133" s="208">
        <f t="shared" si="37"/>
        <v>23.708071270480708</v>
      </c>
    </row>
    <row r="134" spans="1:17" ht="51.75" customHeight="1">
      <c r="A134" s="218" t="s">
        <v>5</v>
      </c>
      <c r="B134" s="218" t="s">
        <v>73</v>
      </c>
      <c r="C134" s="218" t="s">
        <v>21</v>
      </c>
      <c r="D134" s="218" t="s">
        <v>8</v>
      </c>
      <c r="E134" s="211" t="s">
        <v>351</v>
      </c>
      <c r="F134" s="225" t="s">
        <v>386</v>
      </c>
      <c r="G134" s="224" t="s">
        <v>266</v>
      </c>
      <c r="H134" s="229">
        <v>843</v>
      </c>
      <c r="I134" s="223" t="s">
        <v>26</v>
      </c>
      <c r="J134" s="218" t="s">
        <v>13</v>
      </c>
      <c r="K134" s="223" t="s">
        <v>143</v>
      </c>
      <c r="L134" s="209" t="s">
        <v>352</v>
      </c>
      <c r="M134" s="147">
        <v>2180.1</v>
      </c>
      <c r="N134" s="147">
        <v>6280.3</v>
      </c>
      <c r="O134" s="147">
        <v>1488.9380000000001</v>
      </c>
      <c r="P134" s="208">
        <f t="shared" si="36"/>
        <v>68.296775377276276</v>
      </c>
      <c r="Q134" s="208">
        <f t="shared" si="37"/>
        <v>23.708071270480708</v>
      </c>
    </row>
    <row r="135" spans="1:17" s="67" customFormat="1" ht="48">
      <c r="A135" s="63"/>
      <c r="B135" s="63"/>
      <c r="C135" s="63"/>
      <c r="D135" s="63"/>
      <c r="E135" s="87" t="s">
        <v>148</v>
      </c>
      <c r="F135" s="71"/>
      <c r="G135" s="157"/>
      <c r="H135" s="72"/>
      <c r="I135" s="73"/>
      <c r="J135" s="63"/>
      <c r="K135" s="73"/>
      <c r="L135" s="64"/>
      <c r="M135" s="147">
        <v>215</v>
      </c>
      <c r="N135" s="147">
        <v>400</v>
      </c>
      <c r="O135" s="147">
        <v>196.8</v>
      </c>
      <c r="P135" s="208"/>
      <c r="Q135" s="208"/>
    </row>
    <row r="136" spans="1:17" s="67" customFormat="1" ht="24">
      <c r="A136" s="63"/>
      <c r="B136" s="156"/>
      <c r="C136" s="69"/>
      <c r="D136" s="69"/>
      <c r="E136" s="91" t="s">
        <v>353</v>
      </c>
      <c r="F136" s="88"/>
      <c r="G136" s="88"/>
      <c r="H136" s="98"/>
      <c r="I136" s="100"/>
      <c r="J136" s="69"/>
      <c r="K136" s="205"/>
      <c r="L136" s="64"/>
      <c r="M136" s="206"/>
      <c r="N136" s="147"/>
      <c r="O136" s="147"/>
      <c r="P136" s="208"/>
      <c r="Q136" s="208"/>
    </row>
    <row r="137" spans="1:17" s="67" customFormat="1" ht="72">
      <c r="A137" s="96"/>
      <c r="B137" s="97"/>
      <c r="C137" s="68"/>
      <c r="D137" s="69"/>
      <c r="E137" s="87" t="s">
        <v>354</v>
      </c>
      <c r="F137" s="88"/>
      <c r="G137" s="88"/>
      <c r="H137" s="98"/>
      <c r="I137" s="99"/>
      <c r="J137" s="68"/>
      <c r="K137" s="99"/>
      <c r="L137" s="64"/>
      <c r="M137" s="207">
        <v>200</v>
      </c>
      <c r="N137" s="152">
        <v>178</v>
      </c>
      <c r="O137" s="152">
        <v>176.3</v>
      </c>
      <c r="P137" s="208"/>
      <c r="Q137" s="208"/>
    </row>
    <row r="138" spans="1:17" s="67" customFormat="1" ht="36">
      <c r="A138" s="96"/>
      <c r="B138" s="97"/>
      <c r="C138" s="68"/>
      <c r="D138" s="69"/>
      <c r="E138" s="91" t="s">
        <v>355</v>
      </c>
      <c r="F138" s="88"/>
      <c r="G138" s="88"/>
      <c r="H138" s="98"/>
      <c r="I138" s="99"/>
      <c r="J138" s="68"/>
      <c r="K138" s="100"/>
      <c r="L138" s="64"/>
      <c r="M138" s="152">
        <v>462.1</v>
      </c>
      <c r="N138" s="152">
        <v>2363</v>
      </c>
      <c r="O138" s="152"/>
      <c r="P138" s="208"/>
      <c r="Q138" s="208"/>
    </row>
    <row r="139" spans="1:17" s="67" customFormat="1" ht="132">
      <c r="A139" s="96"/>
      <c r="B139" s="97"/>
      <c r="C139" s="68"/>
      <c r="D139" s="69"/>
      <c r="E139" s="91" t="s">
        <v>356</v>
      </c>
      <c r="F139" s="88"/>
      <c r="G139" s="88"/>
      <c r="H139" s="98"/>
      <c r="I139" s="99"/>
      <c r="J139" s="68"/>
      <c r="K139" s="100"/>
      <c r="L139" s="64"/>
      <c r="M139" s="152">
        <v>1203</v>
      </c>
      <c r="N139" s="152">
        <v>3139.3</v>
      </c>
      <c r="O139" s="152">
        <v>1015.8</v>
      </c>
      <c r="P139" s="208"/>
      <c r="Q139" s="208"/>
    </row>
    <row r="140" spans="1:17" s="67" customFormat="1" ht="24">
      <c r="A140" s="96"/>
      <c r="B140" s="97"/>
      <c r="C140" s="68"/>
      <c r="D140" s="69"/>
      <c r="E140" s="91" t="s">
        <v>357</v>
      </c>
      <c r="F140" s="88"/>
      <c r="G140" s="88"/>
      <c r="H140" s="98"/>
      <c r="I140" s="99"/>
      <c r="J140" s="68"/>
      <c r="K140" s="100"/>
      <c r="L140" s="64"/>
      <c r="M140" s="152">
        <v>100</v>
      </c>
      <c r="N140" s="152">
        <v>200</v>
      </c>
      <c r="O140" s="152">
        <v>100</v>
      </c>
      <c r="P140" s="208"/>
      <c r="Q140" s="208"/>
    </row>
    <row r="141" spans="1:17" s="67" customFormat="1" ht="48">
      <c r="A141" s="89"/>
      <c r="B141" s="90"/>
      <c r="C141" s="68"/>
      <c r="D141" s="76"/>
      <c r="E141" s="91" t="s">
        <v>358</v>
      </c>
      <c r="F141" s="92"/>
      <c r="G141" s="92"/>
      <c r="H141" s="93"/>
      <c r="I141" s="94"/>
      <c r="J141" s="75"/>
      <c r="K141" s="95"/>
      <c r="L141" s="58"/>
      <c r="M141" s="152"/>
      <c r="N141" s="152"/>
      <c r="O141" s="152"/>
      <c r="P141" s="208"/>
      <c r="Q141" s="208"/>
    </row>
    <row r="142" spans="1:17" s="121" customFormat="1" ht="48">
      <c r="A142" s="117" t="s">
        <v>5</v>
      </c>
      <c r="B142" s="214" t="s">
        <v>73</v>
      </c>
      <c r="C142" s="117" t="s">
        <v>24</v>
      </c>
      <c r="D142" s="214"/>
      <c r="E142" s="217" t="s">
        <v>359</v>
      </c>
      <c r="F142" s="216" t="s">
        <v>386</v>
      </c>
      <c r="G142" s="216"/>
      <c r="H142" s="129">
        <v>843</v>
      </c>
      <c r="I142" s="130" t="s">
        <v>26</v>
      </c>
      <c r="J142" s="214" t="s">
        <v>19</v>
      </c>
      <c r="K142" s="130" t="s">
        <v>144</v>
      </c>
      <c r="L142" s="212"/>
      <c r="M142" s="144">
        <f>M143</f>
        <v>2945.4</v>
      </c>
      <c r="N142" s="144">
        <f t="shared" ref="N142:O142" si="45">N143</f>
        <v>11781.7</v>
      </c>
      <c r="O142" s="144">
        <f t="shared" si="45"/>
        <v>1361.2003199999999</v>
      </c>
      <c r="P142" s="208">
        <f t="shared" si="36"/>
        <v>46.214446934202485</v>
      </c>
      <c r="Q142" s="208">
        <f t="shared" si="37"/>
        <v>11.553513669504399</v>
      </c>
    </row>
    <row r="143" spans="1:17" ht="48">
      <c r="A143" s="114" t="s">
        <v>5</v>
      </c>
      <c r="B143" s="114" t="s">
        <v>73</v>
      </c>
      <c r="C143" s="114" t="s">
        <v>24</v>
      </c>
      <c r="D143" s="114" t="s">
        <v>8</v>
      </c>
      <c r="E143" s="211" t="s">
        <v>81</v>
      </c>
      <c r="F143" s="226" t="s">
        <v>386</v>
      </c>
      <c r="G143" s="211" t="s">
        <v>266</v>
      </c>
      <c r="H143" s="112">
        <v>843</v>
      </c>
      <c r="I143" s="113" t="s">
        <v>26</v>
      </c>
      <c r="J143" s="114" t="s">
        <v>19</v>
      </c>
      <c r="K143" s="113" t="s">
        <v>145</v>
      </c>
      <c r="L143" s="210" t="s">
        <v>360</v>
      </c>
      <c r="M143" s="147">
        <v>2945.4</v>
      </c>
      <c r="N143" s="147">
        <v>11781.7</v>
      </c>
      <c r="O143" s="147">
        <v>1361.2003199999999</v>
      </c>
      <c r="P143" s="208">
        <f t="shared" si="36"/>
        <v>46.214446934202485</v>
      </c>
      <c r="Q143" s="208">
        <f t="shared" si="37"/>
        <v>11.553513669504399</v>
      </c>
    </row>
    <row r="144" spans="1:17" s="121" customFormat="1" ht="36" hidden="1">
      <c r="A144" s="117" t="s">
        <v>5</v>
      </c>
      <c r="B144" s="117" t="s">
        <v>73</v>
      </c>
      <c r="C144" s="117" t="s">
        <v>26</v>
      </c>
      <c r="D144" s="117"/>
      <c r="E144" s="217" t="s">
        <v>82</v>
      </c>
      <c r="F144" s="216" t="s">
        <v>386</v>
      </c>
      <c r="G144" s="217"/>
      <c r="H144" s="118">
        <v>843</v>
      </c>
      <c r="I144" s="119" t="s">
        <v>26</v>
      </c>
      <c r="J144" s="117" t="s">
        <v>19</v>
      </c>
      <c r="K144" s="119" t="s">
        <v>361</v>
      </c>
      <c r="L144" s="212"/>
      <c r="M144" s="144">
        <f>M145</f>
        <v>0</v>
      </c>
      <c r="N144" s="144">
        <f t="shared" ref="N144:O144" si="46">N145</f>
        <v>0</v>
      </c>
      <c r="O144" s="144">
        <f t="shared" si="46"/>
        <v>0</v>
      </c>
      <c r="P144" s="208"/>
      <c r="Q144" s="208"/>
    </row>
    <row r="145" spans="1:17" ht="96" hidden="1">
      <c r="A145" s="114" t="s">
        <v>5</v>
      </c>
      <c r="B145" s="114" t="s">
        <v>73</v>
      </c>
      <c r="C145" s="114" t="s">
        <v>26</v>
      </c>
      <c r="D145" s="114" t="s">
        <v>8</v>
      </c>
      <c r="E145" s="211" t="s">
        <v>362</v>
      </c>
      <c r="F145" s="226" t="s">
        <v>386</v>
      </c>
      <c r="G145" s="211" t="s">
        <v>266</v>
      </c>
      <c r="H145" s="112">
        <v>843</v>
      </c>
      <c r="I145" s="113" t="s">
        <v>26</v>
      </c>
      <c r="J145" s="114" t="s">
        <v>19</v>
      </c>
      <c r="K145" s="113" t="s">
        <v>363</v>
      </c>
      <c r="L145" s="210">
        <v>622</v>
      </c>
      <c r="M145" s="147"/>
      <c r="N145" s="147"/>
      <c r="O145" s="147"/>
      <c r="P145" s="208"/>
      <c r="Q145" s="208"/>
    </row>
    <row r="146" spans="1:17" s="121" customFormat="1" ht="48">
      <c r="A146" s="117" t="s">
        <v>5</v>
      </c>
      <c r="B146" s="117" t="s">
        <v>73</v>
      </c>
      <c r="C146" s="117" t="s">
        <v>28</v>
      </c>
      <c r="D146" s="117"/>
      <c r="E146" s="217" t="s">
        <v>83</v>
      </c>
      <c r="F146" s="216" t="s">
        <v>386</v>
      </c>
      <c r="G146" s="217"/>
      <c r="H146" s="118">
        <v>843</v>
      </c>
      <c r="I146" s="119" t="s">
        <v>26</v>
      </c>
      <c r="J146" s="117" t="s">
        <v>11</v>
      </c>
      <c r="K146" s="119" t="s">
        <v>146</v>
      </c>
      <c r="L146" s="212"/>
      <c r="M146" s="144">
        <f>M147</f>
        <v>375</v>
      </c>
      <c r="N146" s="144">
        <f t="shared" ref="N146:O146" si="47">N147</f>
        <v>2829.5</v>
      </c>
      <c r="O146" s="144">
        <f t="shared" si="47"/>
        <v>1304.5</v>
      </c>
      <c r="P146" s="208">
        <f t="shared" si="36"/>
        <v>347.86666666666667</v>
      </c>
      <c r="Q146" s="208">
        <f t="shared" si="37"/>
        <v>46.10355186428697</v>
      </c>
    </row>
    <row r="147" spans="1:17" ht="36">
      <c r="A147" s="114" t="s">
        <v>5</v>
      </c>
      <c r="B147" s="114" t="s">
        <v>73</v>
      </c>
      <c r="C147" s="114" t="s">
        <v>28</v>
      </c>
      <c r="D147" s="114" t="s">
        <v>8</v>
      </c>
      <c r="E147" s="211" t="s">
        <v>84</v>
      </c>
      <c r="F147" s="226" t="s">
        <v>386</v>
      </c>
      <c r="G147" s="211" t="s">
        <v>266</v>
      </c>
      <c r="H147" s="112">
        <v>843</v>
      </c>
      <c r="I147" s="113" t="s">
        <v>26</v>
      </c>
      <c r="J147" s="114" t="s">
        <v>11</v>
      </c>
      <c r="K147" s="113" t="s">
        <v>147</v>
      </c>
      <c r="L147" s="210" t="s">
        <v>397</v>
      </c>
      <c r="M147" s="147">
        <f>'[2]02132000040 (РБ) (2)'!$H$60+'[2]02132000040 (РБ) (2)'!$H$61</f>
        <v>375</v>
      </c>
      <c r="N147" s="147">
        <f>'[1]02132000040'!$F$35+'[1]02132000040'!$F$36</f>
        <v>2829.5</v>
      </c>
      <c r="O147" s="147">
        <f>'[1]02132000040'!$G$35+'[1]02132000040'!$G$36</f>
        <v>1304.5</v>
      </c>
      <c r="P147" s="208">
        <f t="shared" si="36"/>
        <v>347.86666666666667</v>
      </c>
      <c r="Q147" s="208">
        <f t="shared" si="37"/>
        <v>46.10355186428697</v>
      </c>
    </row>
    <row r="148" spans="1:17" s="121" customFormat="1" ht="24">
      <c r="A148" s="212">
        <v>30</v>
      </c>
      <c r="B148" s="212">
        <v>3</v>
      </c>
      <c r="C148" s="212" t="s">
        <v>71</v>
      </c>
      <c r="D148" s="131"/>
      <c r="E148" s="131" t="s">
        <v>72</v>
      </c>
      <c r="F148" s="138" t="s">
        <v>386</v>
      </c>
      <c r="G148" s="138"/>
      <c r="H148" s="138">
        <v>843</v>
      </c>
      <c r="I148" s="138">
        <v>10</v>
      </c>
      <c r="J148" s="139" t="s">
        <v>270</v>
      </c>
      <c r="K148" s="140" t="s">
        <v>364</v>
      </c>
      <c r="L148" s="138"/>
      <c r="M148" s="141">
        <f>M149</f>
        <v>40783.699999999997</v>
      </c>
      <c r="N148" s="141">
        <f t="shared" ref="N148:O148" si="48">N149</f>
        <v>39900</v>
      </c>
      <c r="O148" s="141">
        <f t="shared" si="48"/>
        <v>0</v>
      </c>
      <c r="P148" s="208">
        <f t="shared" si="36"/>
        <v>0</v>
      </c>
      <c r="Q148" s="208">
        <f t="shared" si="37"/>
        <v>0</v>
      </c>
    </row>
    <row r="149" spans="1:17" ht="73.5" customHeight="1">
      <c r="A149" s="246">
        <v>30</v>
      </c>
      <c r="B149" s="246">
        <v>3</v>
      </c>
      <c r="C149" s="246" t="s">
        <v>71</v>
      </c>
      <c r="D149" s="246">
        <v>1</v>
      </c>
      <c r="E149" s="78" t="s">
        <v>365</v>
      </c>
      <c r="F149" s="111" t="s">
        <v>386</v>
      </c>
      <c r="G149" s="78" t="s">
        <v>269</v>
      </c>
      <c r="H149" s="78">
        <v>843</v>
      </c>
      <c r="I149" s="78">
        <v>10</v>
      </c>
      <c r="J149" s="145" t="s">
        <v>270</v>
      </c>
      <c r="K149" s="146" t="s">
        <v>406</v>
      </c>
      <c r="L149" s="59" t="s">
        <v>407</v>
      </c>
      <c r="M149" s="147">
        <f>M150+M151</f>
        <v>40783.699999999997</v>
      </c>
      <c r="N149" s="147">
        <f t="shared" ref="N149:O149" si="49">N150+N151</f>
        <v>39900</v>
      </c>
      <c r="O149" s="147">
        <f t="shared" si="49"/>
        <v>0</v>
      </c>
      <c r="P149" s="208">
        <f t="shared" si="36"/>
        <v>0</v>
      </c>
      <c r="Q149" s="208">
        <f t="shared" si="37"/>
        <v>0</v>
      </c>
    </row>
    <row r="150" spans="1:17" s="67" customFormat="1" ht="48">
      <c r="A150" s="247"/>
      <c r="B150" s="247"/>
      <c r="C150" s="247"/>
      <c r="D150" s="247"/>
      <c r="E150" s="84" t="s">
        <v>366</v>
      </c>
      <c r="F150" s="64"/>
      <c r="G150" s="227" t="s">
        <v>267</v>
      </c>
      <c r="H150" s="142">
        <v>843</v>
      </c>
      <c r="I150" s="142">
        <v>10</v>
      </c>
      <c r="J150" s="95" t="s">
        <v>13</v>
      </c>
      <c r="K150" s="143" t="s">
        <v>367</v>
      </c>
      <c r="L150" s="143" t="s">
        <v>368</v>
      </c>
      <c r="M150" s="222">
        <v>39900</v>
      </c>
      <c r="N150" s="222">
        <v>39900</v>
      </c>
      <c r="O150" s="222"/>
      <c r="P150" s="208">
        <f t="shared" si="36"/>
        <v>0</v>
      </c>
      <c r="Q150" s="208">
        <f t="shared" si="37"/>
        <v>0</v>
      </c>
    </row>
    <row r="151" spans="1:17" s="67" customFormat="1" ht="108">
      <c r="A151" s="248"/>
      <c r="B151" s="248"/>
      <c r="C151" s="248"/>
      <c r="D151" s="248"/>
      <c r="E151" s="84" t="s">
        <v>369</v>
      </c>
      <c r="F151" s="58"/>
      <c r="G151" s="66" t="s">
        <v>266</v>
      </c>
      <c r="H151" s="85">
        <v>843</v>
      </c>
      <c r="I151" s="85">
        <v>10</v>
      </c>
      <c r="J151" s="86" t="s">
        <v>19</v>
      </c>
      <c r="K151" s="101" t="s">
        <v>370</v>
      </c>
      <c r="L151" s="101" t="s">
        <v>350</v>
      </c>
      <c r="M151" s="147">
        <v>883.7</v>
      </c>
      <c r="N151" s="147"/>
      <c r="O151" s="147"/>
      <c r="P151" s="208">
        <f t="shared" si="36"/>
        <v>0</v>
      </c>
      <c r="Q151" s="208"/>
    </row>
    <row r="152" spans="1:17" s="121" customFormat="1" ht="24">
      <c r="A152" s="117" t="s">
        <v>5</v>
      </c>
      <c r="B152" s="117" t="s">
        <v>85</v>
      </c>
      <c r="C152" s="117"/>
      <c r="D152" s="118"/>
      <c r="E152" s="217" t="s">
        <v>149</v>
      </c>
      <c r="F152" s="216" t="s">
        <v>386</v>
      </c>
      <c r="G152" s="217" t="s">
        <v>266</v>
      </c>
      <c r="H152" s="217"/>
      <c r="I152" s="217"/>
      <c r="J152" s="217"/>
      <c r="K152" s="217"/>
      <c r="L152" s="217"/>
      <c r="M152" s="144">
        <f>M153+M155+M157+M159+M162</f>
        <v>354998.30000000005</v>
      </c>
      <c r="N152" s="144">
        <f t="shared" ref="N152:O152" si="50">N153+N155+N157+N159+N162</f>
        <v>372577.33600000001</v>
      </c>
      <c r="O152" s="144">
        <f t="shared" si="50"/>
        <v>173707.84547999999</v>
      </c>
      <c r="P152" s="208">
        <f t="shared" si="36"/>
        <v>48.932021781512745</v>
      </c>
      <c r="Q152" s="208">
        <f t="shared" si="37"/>
        <v>46.623299029654341</v>
      </c>
    </row>
    <row r="153" spans="1:17" s="121" customFormat="1" ht="36">
      <c r="A153" s="117" t="s">
        <v>5</v>
      </c>
      <c r="B153" s="117" t="s">
        <v>85</v>
      </c>
      <c r="C153" s="117" t="s">
        <v>8</v>
      </c>
      <c r="D153" s="118"/>
      <c r="E153" s="217" t="s">
        <v>86</v>
      </c>
      <c r="F153" s="216" t="s">
        <v>386</v>
      </c>
      <c r="G153" s="217"/>
      <c r="H153" s="118">
        <v>843</v>
      </c>
      <c r="I153" s="118">
        <v>10</v>
      </c>
      <c r="J153" s="117" t="s">
        <v>19</v>
      </c>
      <c r="K153" s="117" t="s">
        <v>150</v>
      </c>
      <c r="L153" s="118"/>
      <c r="M153" s="144">
        <f>M154</f>
        <v>3530.1</v>
      </c>
      <c r="N153" s="144">
        <f t="shared" ref="N153:O153" si="51">N154</f>
        <v>10590.2</v>
      </c>
      <c r="O153" s="144">
        <f t="shared" si="51"/>
        <v>2495.6999999999998</v>
      </c>
      <c r="P153" s="208">
        <f t="shared" si="36"/>
        <v>70.697713945780563</v>
      </c>
      <c r="Q153" s="208">
        <f t="shared" si="37"/>
        <v>23.566127174179901</v>
      </c>
    </row>
    <row r="154" spans="1:17" ht="36">
      <c r="A154" s="114" t="s">
        <v>5</v>
      </c>
      <c r="B154" s="114" t="s">
        <v>85</v>
      </c>
      <c r="C154" s="114" t="s">
        <v>8</v>
      </c>
      <c r="D154" s="114" t="s">
        <v>8</v>
      </c>
      <c r="E154" s="211" t="s">
        <v>371</v>
      </c>
      <c r="F154" s="226" t="s">
        <v>386</v>
      </c>
      <c r="G154" s="211" t="s">
        <v>266</v>
      </c>
      <c r="H154" s="112">
        <v>843</v>
      </c>
      <c r="I154" s="112">
        <v>10</v>
      </c>
      <c r="J154" s="114" t="s">
        <v>19</v>
      </c>
      <c r="K154" s="114" t="s">
        <v>151</v>
      </c>
      <c r="L154" s="59" t="s">
        <v>398</v>
      </c>
      <c r="M154" s="147">
        <v>3530.1</v>
      </c>
      <c r="N154" s="147">
        <v>10590.2</v>
      </c>
      <c r="O154" s="147">
        <v>2495.6999999999998</v>
      </c>
      <c r="P154" s="208">
        <f t="shared" si="36"/>
        <v>70.697713945780563</v>
      </c>
      <c r="Q154" s="208">
        <f t="shared" si="37"/>
        <v>23.566127174179901</v>
      </c>
    </row>
    <row r="155" spans="1:17" s="121" customFormat="1" ht="48">
      <c r="A155" s="117" t="s">
        <v>5</v>
      </c>
      <c r="B155" s="117" t="s">
        <v>85</v>
      </c>
      <c r="C155" s="117" t="s">
        <v>11</v>
      </c>
      <c r="D155" s="117"/>
      <c r="E155" s="217" t="s">
        <v>87</v>
      </c>
      <c r="F155" s="216" t="s">
        <v>386</v>
      </c>
      <c r="G155" s="217"/>
      <c r="H155" s="118">
        <v>843</v>
      </c>
      <c r="I155" s="118">
        <v>10</v>
      </c>
      <c r="J155" s="117" t="s">
        <v>19</v>
      </c>
      <c r="K155" s="117" t="s">
        <v>152</v>
      </c>
      <c r="L155" s="118"/>
      <c r="M155" s="144">
        <f>M156</f>
        <v>82419</v>
      </c>
      <c r="N155" s="144">
        <f t="shared" ref="N155:O155" si="52">N156</f>
        <v>82588.399999999994</v>
      </c>
      <c r="O155" s="144">
        <f t="shared" si="52"/>
        <v>38664.120479999998</v>
      </c>
      <c r="P155" s="208">
        <f t="shared" si="36"/>
        <v>46.911659301860006</v>
      </c>
      <c r="Q155" s="208">
        <f t="shared" si="37"/>
        <v>46.815437131606863</v>
      </c>
    </row>
    <row r="156" spans="1:17" ht="72">
      <c r="A156" s="114" t="s">
        <v>5</v>
      </c>
      <c r="B156" s="114" t="s">
        <v>85</v>
      </c>
      <c r="C156" s="114" t="s">
        <v>11</v>
      </c>
      <c r="D156" s="114" t="s">
        <v>8</v>
      </c>
      <c r="E156" s="211" t="s">
        <v>88</v>
      </c>
      <c r="F156" s="226" t="s">
        <v>386</v>
      </c>
      <c r="G156" s="211" t="s">
        <v>266</v>
      </c>
      <c r="H156" s="112">
        <v>843</v>
      </c>
      <c r="I156" s="112">
        <v>10</v>
      </c>
      <c r="J156" s="114" t="s">
        <v>19</v>
      </c>
      <c r="K156" s="114" t="s">
        <v>153</v>
      </c>
      <c r="L156" s="210" t="s">
        <v>405</v>
      </c>
      <c r="M156" s="147">
        <v>82419</v>
      </c>
      <c r="N156" s="147">
        <v>82588.399999999994</v>
      </c>
      <c r="O156" s="147">
        <v>38664.120479999998</v>
      </c>
      <c r="P156" s="208">
        <f t="shared" si="36"/>
        <v>46.911659301860006</v>
      </c>
      <c r="Q156" s="208">
        <f t="shared" si="37"/>
        <v>46.815437131606863</v>
      </c>
    </row>
    <row r="157" spans="1:17" s="121" customFormat="1" ht="36">
      <c r="A157" s="117" t="s">
        <v>5</v>
      </c>
      <c r="B157" s="117" t="s">
        <v>85</v>
      </c>
      <c r="C157" s="117" t="s">
        <v>13</v>
      </c>
      <c r="D157" s="118"/>
      <c r="E157" s="217" t="s">
        <v>372</v>
      </c>
      <c r="F157" s="216" t="s">
        <v>386</v>
      </c>
      <c r="G157" s="217"/>
      <c r="H157" s="118">
        <v>843</v>
      </c>
      <c r="I157" s="118">
        <v>10</v>
      </c>
      <c r="J157" s="117" t="s">
        <v>19</v>
      </c>
      <c r="K157" s="117" t="s">
        <v>154</v>
      </c>
      <c r="L157" s="118"/>
      <c r="M157" s="144">
        <f>M158</f>
        <v>227990.8</v>
      </c>
      <c r="N157" s="144">
        <f t="shared" ref="N157:O157" si="53">N158</f>
        <v>232892.49999999997</v>
      </c>
      <c r="O157" s="144">
        <f t="shared" si="53"/>
        <v>108063.3</v>
      </c>
      <c r="P157" s="208">
        <f t="shared" si="36"/>
        <v>47.398096765308075</v>
      </c>
      <c r="Q157" s="208">
        <f t="shared" si="37"/>
        <v>46.400506671533009</v>
      </c>
    </row>
    <row r="158" spans="1:17" ht="72">
      <c r="A158" s="114" t="s">
        <v>5</v>
      </c>
      <c r="B158" s="114" t="s">
        <v>85</v>
      </c>
      <c r="C158" s="114" t="s">
        <v>13</v>
      </c>
      <c r="D158" s="114" t="s">
        <v>8</v>
      </c>
      <c r="E158" s="211" t="s">
        <v>89</v>
      </c>
      <c r="F158" s="226" t="s">
        <v>386</v>
      </c>
      <c r="G158" s="211" t="s">
        <v>266</v>
      </c>
      <c r="H158" s="112">
        <v>843</v>
      </c>
      <c r="I158" s="112">
        <v>10</v>
      </c>
      <c r="J158" s="114" t="s">
        <v>19</v>
      </c>
      <c r="K158" s="114" t="s">
        <v>155</v>
      </c>
      <c r="L158" s="210" t="s">
        <v>373</v>
      </c>
      <c r="M158" s="147">
        <v>227990.8</v>
      </c>
      <c r="N158" s="147">
        <v>232892.49999999997</v>
      </c>
      <c r="O158" s="147">
        <v>108063.3</v>
      </c>
      <c r="P158" s="208">
        <f t="shared" si="36"/>
        <v>47.398096765308075</v>
      </c>
      <c r="Q158" s="208">
        <f t="shared" si="37"/>
        <v>46.400506671533009</v>
      </c>
    </row>
    <row r="159" spans="1:17" s="121" customFormat="1" ht="24">
      <c r="A159" s="117" t="s">
        <v>5</v>
      </c>
      <c r="B159" s="117" t="s">
        <v>85</v>
      </c>
      <c r="C159" s="117" t="s">
        <v>15</v>
      </c>
      <c r="D159" s="117"/>
      <c r="E159" s="217" t="s">
        <v>90</v>
      </c>
      <c r="F159" s="216" t="s">
        <v>386</v>
      </c>
      <c r="G159" s="217"/>
      <c r="H159" s="118">
        <v>843</v>
      </c>
      <c r="I159" s="118">
        <v>10</v>
      </c>
      <c r="J159" s="117" t="s">
        <v>19</v>
      </c>
      <c r="K159" s="117" t="s">
        <v>156</v>
      </c>
      <c r="L159" s="118"/>
      <c r="M159" s="144">
        <f>M160+M161</f>
        <v>6056.2</v>
      </c>
      <c r="N159" s="144">
        <f t="shared" ref="N159:O159" si="54">N160+N161</f>
        <v>11199.335999999999</v>
      </c>
      <c r="O159" s="144">
        <f t="shared" si="54"/>
        <v>5599.7</v>
      </c>
      <c r="P159" s="208">
        <f t="shared" si="36"/>
        <v>92.462270070341134</v>
      </c>
      <c r="Q159" s="208">
        <f t="shared" si="37"/>
        <v>50.000285731225496</v>
      </c>
    </row>
    <row r="160" spans="1:17" ht="36">
      <c r="A160" s="114" t="s">
        <v>5</v>
      </c>
      <c r="B160" s="114" t="s">
        <v>85</v>
      </c>
      <c r="C160" s="114" t="s">
        <v>15</v>
      </c>
      <c r="D160" s="114" t="s">
        <v>8</v>
      </c>
      <c r="E160" s="211" t="s">
        <v>91</v>
      </c>
      <c r="F160" s="226" t="s">
        <v>386</v>
      </c>
      <c r="G160" s="211" t="s">
        <v>266</v>
      </c>
      <c r="H160" s="112">
        <v>843</v>
      </c>
      <c r="I160" s="112">
        <v>10</v>
      </c>
      <c r="J160" s="114" t="s">
        <v>19</v>
      </c>
      <c r="K160" s="114" t="s">
        <v>157</v>
      </c>
      <c r="L160" s="210" t="s">
        <v>374</v>
      </c>
      <c r="M160" s="147"/>
      <c r="N160" s="147"/>
      <c r="O160" s="147"/>
      <c r="P160" s="208"/>
      <c r="Q160" s="208"/>
    </row>
    <row r="161" spans="1:17" ht="36">
      <c r="A161" s="114" t="s">
        <v>5</v>
      </c>
      <c r="B161" s="114" t="s">
        <v>85</v>
      </c>
      <c r="C161" s="114" t="s">
        <v>15</v>
      </c>
      <c r="D161" s="114" t="s">
        <v>11</v>
      </c>
      <c r="E161" s="211" t="s">
        <v>92</v>
      </c>
      <c r="F161" s="226" t="s">
        <v>386</v>
      </c>
      <c r="G161" s="211" t="s">
        <v>266</v>
      </c>
      <c r="H161" s="112">
        <v>843</v>
      </c>
      <c r="I161" s="112">
        <v>10</v>
      </c>
      <c r="J161" s="114" t="s">
        <v>19</v>
      </c>
      <c r="K161" s="114" t="s">
        <v>158</v>
      </c>
      <c r="L161" s="210" t="s">
        <v>374</v>
      </c>
      <c r="M161" s="147">
        <f>'[2]02132000040 (РБ) (2)'!$H$169+'[2]02132000040 (РБ) (2)'!$H$170+'[2]02132000040 (РБ) (2)'!$H$171</f>
        <v>6056.2</v>
      </c>
      <c r="N161" s="147">
        <f>'[1]02132000040'!$F$109+'[1]02132000040'!$F$110+'[1]02132000040'!$F$111</f>
        <v>11199.335999999999</v>
      </c>
      <c r="O161" s="147">
        <v>5599.7</v>
      </c>
      <c r="P161" s="208">
        <f t="shared" si="36"/>
        <v>92.462270070341134</v>
      </c>
      <c r="Q161" s="208">
        <f t="shared" si="37"/>
        <v>50.000285731225496</v>
      </c>
    </row>
    <row r="162" spans="1:17" s="121" customFormat="1" ht="72">
      <c r="A162" s="117" t="s">
        <v>5</v>
      </c>
      <c r="B162" s="117" t="s">
        <v>85</v>
      </c>
      <c r="C162" s="117" t="s">
        <v>17</v>
      </c>
      <c r="D162" s="117"/>
      <c r="E162" s="217" t="s">
        <v>93</v>
      </c>
      <c r="F162" s="216" t="s">
        <v>386</v>
      </c>
      <c r="G162" s="217"/>
      <c r="H162" s="118">
        <v>843</v>
      </c>
      <c r="I162" s="118">
        <v>1</v>
      </c>
      <c r="J162" s="117" t="s">
        <v>15</v>
      </c>
      <c r="K162" s="117" t="s">
        <v>159</v>
      </c>
      <c r="L162" s="118"/>
      <c r="M162" s="144">
        <f>M163+M164</f>
        <v>35002.199999999997</v>
      </c>
      <c r="N162" s="144">
        <f t="shared" ref="N162:O162" si="55">N163+N164</f>
        <v>35306.899999999994</v>
      </c>
      <c r="O162" s="144">
        <f t="shared" si="55"/>
        <v>18885.025000000001</v>
      </c>
      <c r="P162" s="208">
        <f t="shared" si="36"/>
        <v>53.953822902560418</v>
      </c>
      <c r="Q162" s="208">
        <f t="shared" si="37"/>
        <v>53.488199190526508</v>
      </c>
    </row>
    <row r="163" spans="1:17" ht="24">
      <c r="A163" s="114" t="s">
        <v>5</v>
      </c>
      <c r="B163" s="114" t="s">
        <v>85</v>
      </c>
      <c r="C163" s="114" t="s">
        <v>17</v>
      </c>
      <c r="D163" s="114" t="s">
        <v>8</v>
      </c>
      <c r="E163" s="211" t="s">
        <v>375</v>
      </c>
      <c r="F163" s="226" t="s">
        <v>386</v>
      </c>
      <c r="G163" s="211" t="s">
        <v>266</v>
      </c>
      <c r="H163" s="112">
        <v>843</v>
      </c>
      <c r="I163" s="114" t="s">
        <v>8</v>
      </c>
      <c r="J163" s="114" t="s">
        <v>15</v>
      </c>
      <c r="K163" s="114" t="s">
        <v>160</v>
      </c>
      <c r="L163" s="112">
        <v>530</v>
      </c>
      <c r="M163" s="147">
        <v>13519.4</v>
      </c>
      <c r="N163" s="147">
        <v>13615.8</v>
      </c>
      <c r="O163" s="147">
        <v>7239.9750000000004</v>
      </c>
      <c r="P163" s="208">
        <f t="shared" si="36"/>
        <v>53.55248753642914</v>
      </c>
      <c r="Q163" s="208">
        <f t="shared" si="37"/>
        <v>53.173335389767779</v>
      </c>
    </row>
    <row r="164" spans="1:17" s="67" customFormat="1" ht="36">
      <c r="A164" s="114" t="s">
        <v>5</v>
      </c>
      <c r="B164" s="114" t="s">
        <v>85</v>
      </c>
      <c r="C164" s="114" t="s">
        <v>17</v>
      </c>
      <c r="D164" s="114" t="s">
        <v>11</v>
      </c>
      <c r="E164" s="211" t="s">
        <v>94</v>
      </c>
      <c r="F164" s="226" t="s">
        <v>386</v>
      </c>
      <c r="G164" s="211" t="s">
        <v>266</v>
      </c>
      <c r="H164" s="112">
        <v>843</v>
      </c>
      <c r="I164" s="114" t="s">
        <v>8</v>
      </c>
      <c r="J164" s="114" t="s">
        <v>15</v>
      </c>
      <c r="K164" s="211">
        <v>3040504350</v>
      </c>
      <c r="L164" s="112">
        <v>530</v>
      </c>
      <c r="M164" s="147">
        <v>21482.799999999999</v>
      </c>
      <c r="N164" s="147">
        <v>21691.1</v>
      </c>
      <c r="O164" s="147">
        <v>11645.05</v>
      </c>
      <c r="P164" s="208">
        <f t="shared" si="36"/>
        <v>54.206388366507156</v>
      </c>
      <c r="Q164" s="208">
        <f t="shared" si="37"/>
        <v>53.685843502634725</v>
      </c>
    </row>
    <row r="165" spans="1:17" s="121" customFormat="1" ht="108" hidden="1">
      <c r="A165" s="117" t="s">
        <v>5</v>
      </c>
      <c r="B165" s="117" t="s">
        <v>85</v>
      </c>
      <c r="C165" s="117" t="s">
        <v>19</v>
      </c>
      <c r="D165" s="117"/>
      <c r="E165" s="217" t="s">
        <v>376</v>
      </c>
      <c r="F165" s="216" t="s">
        <v>386</v>
      </c>
      <c r="G165" s="217"/>
      <c r="H165" s="118"/>
      <c r="I165" s="117"/>
      <c r="J165" s="117"/>
      <c r="K165" s="117"/>
      <c r="L165" s="118"/>
      <c r="M165" s="144"/>
      <c r="N165" s="144"/>
      <c r="O165" s="144"/>
      <c r="P165" s="208"/>
      <c r="Q165" s="208"/>
    </row>
    <row r="166" spans="1:17" s="121" customFormat="1" ht="36" hidden="1">
      <c r="A166" s="117" t="s">
        <v>5</v>
      </c>
      <c r="B166" s="117" t="s">
        <v>85</v>
      </c>
      <c r="C166" s="117" t="s">
        <v>21</v>
      </c>
      <c r="D166" s="117"/>
      <c r="E166" s="217" t="s">
        <v>377</v>
      </c>
      <c r="F166" s="216" t="s">
        <v>386</v>
      </c>
      <c r="G166" s="217"/>
      <c r="H166" s="118"/>
      <c r="I166" s="117"/>
      <c r="J166" s="117"/>
      <c r="K166" s="117"/>
      <c r="L166" s="118"/>
      <c r="M166" s="153"/>
      <c r="N166" s="153"/>
      <c r="O166" s="153"/>
      <c r="P166" s="208"/>
      <c r="Q166" s="208"/>
    </row>
    <row r="167" spans="1:17" s="121" customFormat="1" ht="48" hidden="1">
      <c r="A167" s="117" t="s">
        <v>5</v>
      </c>
      <c r="B167" s="117" t="s">
        <v>85</v>
      </c>
      <c r="C167" s="117" t="s">
        <v>23</v>
      </c>
      <c r="D167" s="117"/>
      <c r="E167" s="217" t="s">
        <v>378</v>
      </c>
      <c r="F167" s="216" t="s">
        <v>386</v>
      </c>
      <c r="G167" s="217"/>
      <c r="H167" s="118"/>
      <c r="I167" s="117"/>
      <c r="J167" s="117"/>
      <c r="K167" s="117"/>
      <c r="L167" s="118"/>
      <c r="M167" s="144"/>
      <c r="N167" s="144"/>
      <c r="O167" s="144"/>
      <c r="P167" s="208"/>
      <c r="Q167" s="208"/>
    </row>
    <row r="168" spans="1:17" s="121" customFormat="1" ht="72" hidden="1">
      <c r="A168" s="117" t="s">
        <v>5</v>
      </c>
      <c r="B168" s="117" t="s">
        <v>85</v>
      </c>
      <c r="C168" s="117" t="s">
        <v>24</v>
      </c>
      <c r="D168" s="117"/>
      <c r="E168" s="217" t="s">
        <v>379</v>
      </c>
      <c r="F168" s="216" t="s">
        <v>386</v>
      </c>
      <c r="G168" s="217"/>
      <c r="H168" s="118"/>
      <c r="I168" s="117"/>
      <c r="J168" s="117"/>
      <c r="K168" s="117"/>
      <c r="L168" s="118"/>
      <c r="M168" s="144"/>
      <c r="N168" s="144"/>
      <c r="O168" s="144"/>
      <c r="P168" s="208"/>
      <c r="Q168" s="208"/>
    </row>
    <row r="169" spans="1:17">
      <c r="A169" s="102"/>
      <c r="B169" s="102"/>
      <c r="C169" s="102"/>
      <c r="D169" s="102"/>
      <c r="E169" s="103"/>
      <c r="F169" s="103"/>
      <c r="G169" s="103"/>
      <c r="H169" s="104"/>
      <c r="I169" s="102"/>
      <c r="J169" s="102"/>
      <c r="K169" s="102"/>
      <c r="L169" s="104"/>
    </row>
    <row r="170" spans="1:17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</row>
    <row r="171" spans="1:17">
      <c r="A171" s="102"/>
      <c r="B171" s="102"/>
      <c r="C171" s="102"/>
      <c r="D171" s="102"/>
      <c r="E171" s="103"/>
      <c r="F171" s="103"/>
      <c r="G171" s="103"/>
      <c r="H171" s="104"/>
      <c r="I171" s="102"/>
      <c r="J171" s="102"/>
      <c r="K171" s="102"/>
      <c r="L171" s="104"/>
    </row>
    <row r="172" spans="1:17">
      <c r="A172" s="102"/>
      <c r="B172" s="102"/>
      <c r="C172" s="102"/>
      <c r="D172" s="102"/>
      <c r="E172" s="103"/>
      <c r="F172" s="103"/>
      <c r="G172" s="103"/>
      <c r="H172" s="104"/>
      <c r="I172" s="102"/>
      <c r="J172" s="102"/>
      <c r="K172" s="102"/>
      <c r="L172" s="104"/>
    </row>
  </sheetData>
  <autoFilter ref="A19:R168"/>
  <mergeCells count="83">
    <mergeCell ref="A8:P8"/>
    <mergeCell ref="A9:P9"/>
    <mergeCell ref="A10:P10"/>
    <mergeCell ref="A12:P12"/>
    <mergeCell ref="A13:P13"/>
    <mergeCell ref="P18:Q18"/>
    <mergeCell ref="M18:O18"/>
    <mergeCell ref="A149:A151"/>
    <mergeCell ref="B149:B151"/>
    <mergeCell ref="C149:C151"/>
    <mergeCell ref="D149:D151"/>
    <mergeCell ref="A116:A117"/>
    <mergeCell ref="B116:B117"/>
    <mergeCell ref="C116:C117"/>
    <mergeCell ref="D116:D117"/>
    <mergeCell ref="F116:F117"/>
    <mergeCell ref="H18:L18"/>
    <mergeCell ref="A29:A31"/>
    <mergeCell ref="C29:C31"/>
    <mergeCell ref="D29:D31"/>
    <mergeCell ref="E29:E31"/>
    <mergeCell ref="A16:N16"/>
    <mergeCell ref="F29:F31"/>
    <mergeCell ref="F21:F23"/>
    <mergeCell ref="F24:F26"/>
    <mergeCell ref="A58:A67"/>
    <mergeCell ref="B58:B67"/>
    <mergeCell ref="C58:C67"/>
    <mergeCell ref="D58:D67"/>
    <mergeCell ref="E58:E67"/>
    <mergeCell ref="F59:F61"/>
    <mergeCell ref="F62:F64"/>
    <mergeCell ref="F65:F66"/>
    <mergeCell ref="A18:D18"/>
    <mergeCell ref="E18:E19"/>
    <mergeCell ref="F18:F19"/>
    <mergeCell ref="G18:G19"/>
    <mergeCell ref="E104:E107"/>
    <mergeCell ref="A86:A89"/>
    <mergeCell ref="B86:B89"/>
    <mergeCell ref="C86:C89"/>
    <mergeCell ref="D86:D89"/>
    <mergeCell ref="E86:E89"/>
    <mergeCell ref="D104:D107"/>
    <mergeCell ref="A90:A95"/>
    <mergeCell ref="B90:B95"/>
    <mergeCell ref="C90:C95"/>
    <mergeCell ref="D90:D95"/>
    <mergeCell ref="A104:A107"/>
    <mergeCell ref="B104:B107"/>
    <mergeCell ref="C104:C107"/>
    <mergeCell ref="A20:A28"/>
    <mergeCell ref="B20:B28"/>
    <mergeCell ref="C20:C28"/>
    <mergeCell ref="D20:D28"/>
    <mergeCell ref="E20:E28"/>
    <mergeCell ref="J116:J117"/>
    <mergeCell ref="K116:K117"/>
    <mergeCell ref="L116:L117"/>
    <mergeCell ref="M116:M117"/>
    <mergeCell ref="N116:N117"/>
    <mergeCell ref="A118:A120"/>
    <mergeCell ref="B118:B120"/>
    <mergeCell ref="C118:C120"/>
    <mergeCell ref="D118:D120"/>
    <mergeCell ref="F118:F120"/>
    <mergeCell ref="E118:E120"/>
    <mergeCell ref="F108:F114"/>
    <mergeCell ref="E109:E110"/>
    <mergeCell ref="E112:E113"/>
    <mergeCell ref="Q116:Q117"/>
    <mergeCell ref="F90:F95"/>
    <mergeCell ref="G90:G95"/>
    <mergeCell ref="H90:H95"/>
    <mergeCell ref="I90:I95"/>
    <mergeCell ref="J90:J95"/>
    <mergeCell ref="K90:K95"/>
    <mergeCell ref="L90:L95"/>
    <mergeCell ref="P116:P117"/>
    <mergeCell ref="G116:G117"/>
    <mergeCell ref="H116:H117"/>
    <mergeCell ref="I116:I117"/>
    <mergeCell ref="O116:O117"/>
  </mergeCells>
  <printOptions horizontalCentered="1"/>
  <pageMargins left="0" right="0" top="0.62992125984251968" bottom="0" header="0.19685039370078741" footer="0.11811023622047245"/>
  <pageSetup paperSize="9" scale="65" fitToHeight="25" orientation="landscape" horizontalDpi="180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N39"/>
  <sheetViews>
    <sheetView topLeftCell="A31" zoomScale="87" zoomScaleNormal="87" workbookViewId="0">
      <selection activeCell="Q33" sqref="Q33"/>
    </sheetView>
  </sheetViews>
  <sheetFormatPr defaultRowHeight="15"/>
  <cols>
    <col min="1" max="1" width="5.140625" style="1" customWidth="1"/>
    <col min="2" max="3" width="6.28515625" style="1" customWidth="1"/>
    <col min="4" max="4" width="6.42578125" style="2" customWidth="1"/>
    <col min="5" max="5" width="34.28515625" style="2" customWidth="1"/>
    <col min="6" max="6" width="29.28515625" style="2" customWidth="1"/>
    <col min="7" max="7" width="23.140625" style="3" bestFit="1" customWidth="1"/>
    <col min="8" max="9" width="12.140625" style="194" customWidth="1"/>
    <col min="10" max="12" width="13.42578125" style="194" customWidth="1"/>
    <col min="13" max="14" width="12.140625" style="194" customWidth="1"/>
    <col min="15" max="16384" width="9.140625" style="2"/>
  </cols>
  <sheetData>
    <row r="1" spans="1:14" s="51" customFormat="1" ht="15.75">
      <c r="H1" s="190"/>
      <c r="I1" s="190"/>
      <c r="J1" s="191"/>
      <c r="K1" s="192" t="s">
        <v>253</v>
      </c>
      <c r="L1" s="191"/>
      <c r="M1" s="187"/>
      <c r="N1" s="187"/>
    </row>
    <row r="2" spans="1:14" s="51" customFormat="1" ht="15.75">
      <c r="H2" s="190"/>
      <c r="I2" s="190"/>
      <c r="J2" s="191"/>
      <c r="K2" s="192" t="s">
        <v>416</v>
      </c>
      <c r="L2" s="191"/>
      <c r="M2" s="187"/>
      <c r="N2" s="187"/>
    </row>
    <row r="3" spans="1:14" s="51" customFormat="1" ht="15.75">
      <c r="H3" s="190"/>
      <c r="I3" s="190"/>
      <c r="J3" s="191"/>
      <c r="K3" s="192" t="s">
        <v>417</v>
      </c>
      <c r="L3" s="191"/>
      <c r="M3" s="187"/>
      <c r="N3" s="187"/>
    </row>
    <row r="4" spans="1:14" s="51" customFormat="1" ht="15.75">
      <c r="H4" s="190"/>
      <c r="I4" s="190"/>
      <c r="J4" s="191"/>
      <c r="K4" s="192" t="s">
        <v>411</v>
      </c>
      <c r="L4" s="191"/>
      <c r="M4" s="187"/>
      <c r="N4" s="187"/>
    </row>
    <row r="5" spans="1:14" s="51" customFormat="1" ht="15.75">
      <c r="H5" s="190"/>
      <c r="I5" s="190"/>
      <c r="J5" s="191"/>
      <c r="K5" s="191"/>
      <c r="L5" s="191"/>
      <c r="M5" s="187"/>
      <c r="N5" s="187"/>
    </row>
    <row r="6" spans="1:14" s="51" customFormat="1" ht="15.75">
      <c r="H6" s="190"/>
      <c r="I6" s="190"/>
      <c r="J6" s="191"/>
      <c r="K6" s="191"/>
      <c r="L6" s="191"/>
      <c r="M6" s="191"/>
      <c r="N6" s="187" t="s">
        <v>418</v>
      </c>
    </row>
    <row r="7" spans="1:14" s="51" customFormat="1" ht="15.75">
      <c r="A7" s="50"/>
      <c r="H7" s="190"/>
      <c r="I7" s="190"/>
      <c r="J7" s="191"/>
      <c r="K7" s="187"/>
      <c r="L7" s="187"/>
      <c r="M7" s="191"/>
      <c r="N7" s="191"/>
    </row>
    <row r="8" spans="1:14" s="51" customFormat="1" ht="15.75">
      <c r="A8" s="278" t="s">
        <v>419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</row>
    <row r="9" spans="1:14" s="51" customFormat="1" ht="15.75">
      <c r="A9" s="278" t="s">
        <v>420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</row>
    <row r="10" spans="1:14" s="51" customFormat="1" ht="15.75">
      <c r="A10" s="278" t="s">
        <v>421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</row>
    <row r="11" spans="1:14" s="51" customFormat="1" ht="15.75">
      <c r="A11" s="278" t="s">
        <v>422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</row>
    <row r="12" spans="1:14" s="51" customFormat="1" ht="15.75">
      <c r="A12" s="278" t="s">
        <v>423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</row>
    <row r="13" spans="1:14" s="51" customFormat="1" ht="15.75">
      <c r="E13" s="52"/>
      <c r="F13" s="53"/>
      <c r="H13" s="190"/>
      <c r="I13" s="190"/>
      <c r="J13" s="191"/>
      <c r="K13" s="191"/>
      <c r="L13" s="191"/>
      <c r="M13" s="191"/>
      <c r="N13" s="191"/>
    </row>
    <row r="14" spans="1:14" s="51" customFormat="1" ht="15.75">
      <c r="A14" s="279" t="s">
        <v>452</v>
      </c>
      <c r="B14" s="279"/>
      <c r="C14" s="279"/>
      <c r="D14" s="279"/>
      <c r="E14" s="279"/>
      <c r="F14" s="279"/>
      <c r="G14" s="279"/>
      <c r="H14" s="279"/>
      <c r="I14" s="279"/>
      <c r="J14" s="191"/>
      <c r="K14" s="191"/>
      <c r="L14" s="191"/>
      <c r="M14" s="191"/>
      <c r="N14" s="191"/>
    </row>
    <row r="15" spans="1:14" s="51" customFormat="1" ht="15.75">
      <c r="A15" s="54" t="s">
        <v>258</v>
      </c>
      <c r="B15" s="54"/>
      <c r="C15" s="54"/>
      <c r="D15" s="54"/>
      <c r="E15" s="54"/>
      <c r="F15" s="54"/>
      <c r="G15" s="54"/>
      <c r="H15" s="190"/>
      <c r="I15" s="190"/>
      <c r="J15" s="191"/>
      <c r="K15" s="191"/>
      <c r="L15" s="191"/>
      <c r="M15" s="191"/>
      <c r="N15" s="191"/>
    </row>
    <row r="16" spans="1:14" s="51" customFormat="1" ht="4.5" customHeight="1">
      <c r="A16" s="51" t="s">
        <v>259</v>
      </c>
      <c r="E16" s="52"/>
      <c r="F16" s="53"/>
      <c r="H16" s="190"/>
      <c r="I16" s="190"/>
      <c r="J16" s="191"/>
      <c r="K16" s="191"/>
      <c r="L16" s="191"/>
      <c r="M16" s="191"/>
      <c r="N16" s="191"/>
    </row>
    <row r="17" spans="1:14" s="51" customFormat="1" ht="15.75">
      <c r="E17" s="52"/>
      <c r="F17" s="53"/>
      <c r="H17" s="190"/>
      <c r="I17" s="190"/>
      <c r="J17" s="191"/>
      <c r="K17" s="191"/>
      <c r="L17" s="191"/>
      <c r="M17" s="191"/>
      <c r="N17" s="191"/>
    </row>
    <row r="18" spans="1:14" s="51" customFormat="1" ht="15.75">
      <c r="A18" s="279" t="s">
        <v>453</v>
      </c>
      <c r="B18" s="279"/>
      <c r="C18" s="279"/>
      <c r="D18" s="279"/>
      <c r="E18" s="279"/>
      <c r="F18" s="279"/>
      <c r="G18" s="279"/>
      <c r="H18" s="279"/>
      <c r="I18" s="279"/>
      <c r="J18" s="191"/>
      <c r="K18" s="191"/>
      <c r="L18" s="191"/>
      <c r="M18" s="191"/>
      <c r="N18" s="191"/>
    </row>
    <row r="19" spans="1:14">
      <c r="E19" s="6"/>
      <c r="F19" s="6"/>
      <c r="G19" s="5"/>
      <c r="H19" s="193"/>
      <c r="I19" s="193"/>
      <c r="M19" s="193"/>
      <c r="N19" s="193"/>
    </row>
    <row r="20" spans="1:14" s="7" customFormat="1" ht="43.5" customHeight="1">
      <c r="A20" s="272" t="s">
        <v>0</v>
      </c>
      <c r="B20" s="273"/>
      <c r="C20" s="273"/>
      <c r="D20" s="274"/>
      <c r="E20" s="134" t="s">
        <v>222</v>
      </c>
      <c r="F20" s="134" t="s">
        <v>223</v>
      </c>
      <c r="G20" s="275" t="s">
        <v>224</v>
      </c>
      <c r="H20" s="270" t="s">
        <v>413</v>
      </c>
      <c r="I20" s="271"/>
      <c r="J20" s="270" t="s">
        <v>414</v>
      </c>
      <c r="K20" s="277"/>
      <c r="L20" s="271"/>
      <c r="M20" s="270" t="s">
        <v>380</v>
      </c>
      <c r="N20" s="271"/>
    </row>
    <row r="21" spans="1:14" s="7" customFormat="1" ht="76.5" customHeight="1">
      <c r="A21" s="8" t="s">
        <v>1</v>
      </c>
      <c r="B21" s="8" t="s">
        <v>2</v>
      </c>
      <c r="C21" s="8" t="s">
        <v>3</v>
      </c>
      <c r="D21" s="9" t="s">
        <v>4</v>
      </c>
      <c r="E21" s="134" t="s">
        <v>225</v>
      </c>
      <c r="F21" s="134" t="s">
        <v>161</v>
      </c>
      <c r="G21" s="276"/>
      <c r="H21" s="188" t="s">
        <v>415</v>
      </c>
      <c r="I21" s="188" t="s">
        <v>213</v>
      </c>
      <c r="J21" s="188" t="s">
        <v>381</v>
      </c>
      <c r="K21" s="188" t="s">
        <v>382</v>
      </c>
      <c r="L21" s="188" t="s">
        <v>383</v>
      </c>
      <c r="M21" s="188" t="s">
        <v>384</v>
      </c>
      <c r="N21" s="188" t="s">
        <v>385</v>
      </c>
    </row>
    <row r="22" spans="1:14" s="7" customFormat="1" ht="54" customHeight="1">
      <c r="A22" s="132" t="s">
        <v>5</v>
      </c>
      <c r="B22" s="132" t="s">
        <v>11</v>
      </c>
      <c r="C22" s="132"/>
      <c r="D22" s="132"/>
      <c r="E22" s="10" t="s">
        <v>48</v>
      </c>
      <c r="F22" s="133"/>
      <c r="G22" s="167"/>
      <c r="H22" s="195"/>
      <c r="I22" s="195"/>
      <c r="J22" s="195"/>
      <c r="K22" s="195"/>
      <c r="L22" s="195"/>
      <c r="M22" s="195"/>
      <c r="N22" s="195"/>
    </row>
    <row r="23" spans="1:14" s="7" customFormat="1" ht="75" customHeight="1">
      <c r="A23" s="132" t="s">
        <v>5</v>
      </c>
      <c r="B23" s="132" t="s">
        <v>11</v>
      </c>
      <c r="C23" s="132" t="s">
        <v>13</v>
      </c>
      <c r="D23" s="135"/>
      <c r="E23" s="133" t="s">
        <v>56</v>
      </c>
      <c r="F23" s="167" t="s">
        <v>226</v>
      </c>
      <c r="G23" s="167" t="s">
        <v>227</v>
      </c>
      <c r="H23" s="189">
        <v>18</v>
      </c>
      <c r="I23" s="189">
        <v>9</v>
      </c>
      <c r="J23" s="189">
        <v>21628.5</v>
      </c>
      <c r="K23" s="189">
        <v>28628.5</v>
      </c>
      <c r="L23" s="189">
        <v>19200</v>
      </c>
      <c r="M23" s="189">
        <f>L23/J23%</f>
        <v>88.771759484014154</v>
      </c>
      <c r="N23" s="189">
        <f>L23/K23%</f>
        <v>67.066035593901177</v>
      </c>
    </row>
    <row r="24" spans="1:14" s="7" customFormat="1" ht="30.75" customHeight="1">
      <c r="A24" s="167">
        <v>30</v>
      </c>
      <c r="B24" s="167">
        <v>3</v>
      </c>
      <c r="C24" s="167"/>
      <c r="D24" s="134"/>
      <c r="E24" s="11" t="s">
        <v>74</v>
      </c>
      <c r="F24" s="12"/>
      <c r="G24" s="134"/>
      <c r="H24" s="189"/>
      <c r="I24" s="189"/>
      <c r="J24" s="189"/>
      <c r="K24" s="189"/>
      <c r="L24" s="189"/>
      <c r="M24" s="189"/>
      <c r="N24" s="189"/>
    </row>
    <row r="25" spans="1:14" s="7" customFormat="1" ht="230.25" customHeight="1">
      <c r="A25" s="8" t="s">
        <v>5</v>
      </c>
      <c r="B25" s="8" t="s">
        <v>73</v>
      </c>
      <c r="C25" s="8" t="s">
        <v>8</v>
      </c>
      <c r="D25" s="8"/>
      <c r="E25" s="13" t="s">
        <v>228</v>
      </c>
      <c r="F25" s="14" t="s">
        <v>229</v>
      </c>
      <c r="G25" s="134" t="s">
        <v>230</v>
      </c>
      <c r="H25" s="189">
        <f t="shared" ref="H25" si="0">9789-H33</f>
        <v>3622</v>
      </c>
      <c r="I25" s="189">
        <v>3620</v>
      </c>
      <c r="J25" s="189">
        <v>711656.5</v>
      </c>
      <c r="K25" s="189">
        <v>745315.4</v>
      </c>
      <c r="L25" s="189">
        <v>483962.4</v>
      </c>
      <c r="M25" s="189">
        <f t="shared" ref="M25:M35" si="1">L25/J25%</f>
        <v>68.005055809930781</v>
      </c>
      <c r="N25" s="189">
        <f t="shared" ref="N25:N35" si="2">L25/K25%</f>
        <v>64.933905833691341</v>
      </c>
    </row>
    <row r="26" spans="1:14" s="7" customFormat="1" ht="95.25" customHeight="1">
      <c r="A26" s="8" t="s">
        <v>5</v>
      </c>
      <c r="B26" s="8" t="s">
        <v>73</v>
      </c>
      <c r="C26" s="8" t="s">
        <v>11</v>
      </c>
      <c r="D26" s="15"/>
      <c r="E26" s="12" t="s">
        <v>231</v>
      </c>
      <c r="F26" s="12" t="s">
        <v>232</v>
      </c>
      <c r="G26" s="134" t="s">
        <v>233</v>
      </c>
      <c r="H26" s="189">
        <v>67200</v>
      </c>
      <c r="I26" s="189">
        <v>35802</v>
      </c>
      <c r="J26" s="189">
        <v>31888.2</v>
      </c>
      <c r="K26" s="189">
        <v>34732.6</v>
      </c>
      <c r="L26" s="189">
        <v>28850.799999999999</v>
      </c>
      <c r="M26" s="189">
        <f t="shared" si="1"/>
        <v>90.474846494941701</v>
      </c>
      <c r="N26" s="189">
        <f t="shared" si="2"/>
        <v>83.06547739011765</v>
      </c>
    </row>
    <row r="27" spans="1:14" s="7" customFormat="1" ht="85.5" customHeight="1">
      <c r="A27" s="8" t="s">
        <v>5</v>
      </c>
      <c r="B27" s="8" t="s">
        <v>73</v>
      </c>
      <c r="C27" s="8" t="s">
        <v>11</v>
      </c>
      <c r="D27" s="15"/>
      <c r="E27" s="12" t="s">
        <v>234</v>
      </c>
      <c r="F27" s="12" t="s">
        <v>235</v>
      </c>
      <c r="G27" s="134" t="s">
        <v>236</v>
      </c>
      <c r="H27" s="189">
        <v>34</v>
      </c>
      <c r="I27" s="189">
        <v>24</v>
      </c>
      <c r="J27" s="189">
        <v>12</v>
      </c>
      <c r="K27" s="189">
        <v>13.1</v>
      </c>
      <c r="L27" s="189">
        <v>10.9</v>
      </c>
      <c r="M27" s="189">
        <f t="shared" si="1"/>
        <v>90.833333333333343</v>
      </c>
      <c r="N27" s="189">
        <f t="shared" si="2"/>
        <v>83.206106870229007</v>
      </c>
    </row>
    <row r="28" spans="1:14" s="7" customFormat="1" ht="84.75" customHeight="1">
      <c r="A28" s="8" t="s">
        <v>5</v>
      </c>
      <c r="B28" s="8" t="s">
        <v>73</v>
      </c>
      <c r="C28" s="8" t="s">
        <v>11</v>
      </c>
      <c r="D28" s="15"/>
      <c r="E28" s="12" t="s">
        <v>237</v>
      </c>
      <c r="F28" s="12" t="s">
        <v>235</v>
      </c>
      <c r="G28" s="134" t="s">
        <v>236</v>
      </c>
      <c r="H28" s="189">
        <v>32</v>
      </c>
      <c r="I28" s="189">
        <v>26</v>
      </c>
      <c r="J28" s="189">
        <v>20</v>
      </c>
      <c r="K28" s="189">
        <v>21.8</v>
      </c>
      <c r="L28" s="189">
        <v>18.100000000000001</v>
      </c>
      <c r="M28" s="189">
        <f t="shared" si="1"/>
        <v>90.5</v>
      </c>
      <c r="N28" s="189">
        <f t="shared" si="2"/>
        <v>83.027522935779828</v>
      </c>
    </row>
    <row r="29" spans="1:14" s="7" customFormat="1" ht="72" customHeight="1">
      <c r="A29" s="8" t="s">
        <v>5</v>
      </c>
      <c r="B29" s="8" t="s">
        <v>73</v>
      </c>
      <c r="C29" s="8" t="s">
        <v>11</v>
      </c>
      <c r="D29" s="15"/>
      <c r="E29" s="12" t="s">
        <v>238</v>
      </c>
      <c r="F29" s="12" t="s">
        <v>235</v>
      </c>
      <c r="G29" s="134" t="s">
        <v>236</v>
      </c>
      <c r="H29" s="189">
        <v>62</v>
      </c>
      <c r="I29" s="189">
        <v>65</v>
      </c>
      <c r="J29" s="189">
        <v>30.1</v>
      </c>
      <c r="K29" s="189">
        <v>32.799999999999997</v>
      </c>
      <c r="L29" s="189">
        <v>27.2</v>
      </c>
      <c r="M29" s="189">
        <f t="shared" si="1"/>
        <v>90.365448504983391</v>
      </c>
      <c r="N29" s="189">
        <f t="shared" si="2"/>
        <v>82.926829268292693</v>
      </c>
    </row>
    <row r="30" spans="1:14" s="7" customFormat="1" ht="100.5" customHeight="1">
      <c r="A30" s="8" t="s">
        <v>5</v>
      </c>
      <c r="B30" s="8" t="s">
        <v>73</v>
      </c>
      <c r="C30" s="8" t="s">
        <v>13</v>
      </c>
      <c r="D30" s="15"/>
      <c r="E30" s="12" t="s">
        <v>239</v>
      </c>
      <c r="F30" s="12" t="s">
        <v>240</v>
      </c>
      <c r="G30" s="134" t="s">
        <v>241</v>
      </c>
      <c r="H30" s="189">
        <v>144</v>
      </c>
      <c r="I30" s="189">
        <v>72</v>
      </c>
      <c r="J30" s="189">
        <v>1589.6</v>
      </c>
      <c r="K30" s="189">
        <v>1654.5</v>
      </c>
      <c r="L30" s="189">
        <v>837.9</v>
      </c>
      <c r="M30" s="189">
        <f t="shared" si="1"/>
        <v>52.711373930548568</v>
      </c>
      <c r="N30" s="189">
        <f t="shared" si="2"/>
        <v>50.643699002719849</v>
      </c>
    </row>
    <row r="31" spans="1:14" s="7" customFormat="1" ht="83.25" customHeight="1">
      <c r="A31" s="8" t="s">
        <v>5</v>
      </c>
      <c r="B31" s="8" t="s">
        <v>73</v>
      </c>
      <c r="C31" s="8" t="s">
        <v>13</v>
      </c>
      <c r="D31" s="15"/>
      <c r="E31" s="12" t="s">
        <v>242</v>
      </c>
      <c r="F31" s="12" t="s">
        <v>226</v>
      </c>
      <c r="G31" s="134" t="s">
        <v>227</v>
      </c>
      <c r="H31" s="189">
        <v>1600</v>
      </c>
      <c r="I31" s="189">
        <v>811</v>
      </c>
      <c r="J31" s="189">
        <v>20091.7</v>
      </c>
      <c r="K31" s="189">
        <v>20911.7</v>
      </c>
      <c r="L31" s="189">
        <v>10591</v>
      </c>
      <c r="M31" s="189">
        <f t="shared" si="1"/>
        <v>52.713309476052302</v>
      </c>
      <c r="N31" s="189">
        <f t="shared" si="2"/>
        <v>50.646288919600025</v>
      </c>
    </row>
    <row r="32" spans="1:14" s="7" customFormat="1" ht="25.5">
      <c r="A32" s="8" t="s">
        <v>5</v>
      </c>
      <c r="B32" s="8" t="s">
        <v>73</v>
      </c>
      <c r="C32" s="8" t="s">
        <v>13</v>
      </c>
      <c r="D32" s="15"/>
      <c r="E32" s="12" t="s">
        <v>243</v>
      </c>
      <c r="F32" s="12" t="s">
        <v>244</v>
      </c>
      <c r="G32" s="134" t="s">
        <v>236</v>
      </c>
      <c r="H32" s="189">
        <v>1422</v>
      </c>
      <c r="I32" s="189">
        <v>6010</v>
      </c>
      <c r="J32" s="189">
        <v>33157.699999999997</v>
      </c>
      <c r="K32" s="189">
        <v>34511.1</v>
      </c>
      <c r="L32" s="189">
        <v>17478.599999999999</v>
      </c>
      <c r="M32" s="189">
        <f t="shared" si="1"/>
        <v>52.713547682740355</v>
      </c>
      <c r="N32" s="189">
        <f t="shared" si="2"/>
        <v>50.646313794692141</v>
      </c>
    </row>
    <row r="33" spans="1:14" s="7" customFormat="1" ht="259.5" customHeight="1">
      <c r="A33" s="8" t="s">
        <v>5</v>
      </c>
      <c r="B33" s="8" t="s">
        <v>73</v>
      </c>
      <c r="C33" s="8" t="s">
        <v>13</v>
      </c>
      <c r="D33" s="168"/>
      <c r="E33" s="16" t="s">
        <v>245</v>
      </c>
      <c r="F33" s="12" t="s">
        <v>244</v>
      </c>
      <c r="G33" s="134" t="s">
        <v>230</v>
      </c>
      <c r="H33" s="189">
        <v>6167</v>
      </c>
      <c r="I33" s="189">
        <v>9225</v>
      </c>
      <c r="J33" s="189">
        <v>222015.7</v>
      </c>
      <c r="K33" s="189">
        <v>231077.7</v>
      </c>
      <c r="L33" s="189">
        <v>117032.4</v>
      </c>
      <c r="M33" s="189">
        <f t="shared" si="1"/>
        <v>52.713569355680697</v>
      </c>
      <c r="N33" s="189">
        <f t="shared" si="2"/>
        <v>50.646341035937262</v>
      </c>
    </row>
    <row r="34" spans="1:14" s="7" customFormat="1" ht="193.5" customHeight="1">
      <c r="A34" s="8" t="s">
        <v>5</v>
      </c>
      <c r="B34" s="8" t="s">
        <v>73</v>
      </c>
      <c r="C34" s="8" t="s">
        <v>13</v>
      </c>
      <c r="D34" s="168"/>
      <c r="E34" s="17" t="s">
        <v>246</v>
      </c>
      <c r="F34" s="12" t="s">
        <v>244</v>
      </c>
      <c r="G34" s="134" t="s">
        <v>230</v>
      </c>
      <c r="H34" s="189">
        <v>28868</v>
      </c>
      <c r="I34" s="189">
        <v>8678</v>
      </c>
      <c r="J34" s="189">
        <v>600525.9</v>
      </c>
      <c r="K34" s="189">
        <v>625037.6</v>
      </c>
      <c r="L34" s="189">
        <v>316558.7</v>
      </c>
      <c r="M34" s="189">
        <f t="shared" si="1"/>
        <v>52.71357988056802</v>
      </c>
      <c r="N34" s="189">
        <f t="shared" si="2"/>
        <v>50.646345115877828</v>
      </c>
    </row>
    <row r="35" spans="1:14" s="7" customFormat="1" ht="179.25" customHeight="1">
      <c r="A35" s="8" t="s">
        <v>5</v>
      </c>
      <c r="B35" s="8" t="s">
        <v>73</v>
      </c>
      <c r="C35" s="8" t="s">
        <v>13</v>
      </c>
      <c r="D35" s="168"/>
      <c r="E35" s="12" t="s">
        <v>247</v>
      </c>
      <c r="F35" s="12" t="s">
        <v>244</v>
      </c>
      <c r="G35" s="134" t="s">
        <v>230</v>
      </c>
      <c r="H35" s="189">
        <f t="shared" ref="H35" si="3">21521-H32</f>
        <v>20099</v>
      </c>
      <c r="I35" s="189">
        <v>33533</v>
      </c>
      <c r="J35" s="189">
        <v>484801.3</v>
      </c>
      <c r="K35" s="189">
        <v>504589.4</v>
      </c>
      <c r="L35" s="189">
        <v>255556.1</v>
      </c>
      <c r="M35" s="189">
        <f t="shared" si="1"/>
        <v>52.713575644289733</v>
      </c>
      <c r="N35" s="189">
        <f t="shared" si="2"/>
        <v>50.646347307335425</v>
      </c>
    </row>
    <row r="36" spans="1:14" s="7" customFormat="1" ht="12.75">
      <c r="A36" s="18"/>
      <c r="B36" s="18"/>
      <c r="C36" s="18"/>
      <c r="G36" s="166"/>
      <c r="H36" s="108"/>
      <c r="I36" s="108"/>
      <c r="J36" s="108"/>
      <c r="K36" s="108"/>
      <c r="L36" s="108"/>
      <c r="M36" s="108"/>
      <c r="N36" s="108"/>
    </row>
    <row r="37" spans="1:14" s="7" customFormat="1" ht="12.75">
      <c r="A37" s="18"/>
      <c r="B37" s="18"/>
      <c r="C37" s="18"/>
      <c r="G37" s="166"/>
      <c r="H37" s="108"/>
      <c r="I37" s="108"/>
      <c r="J37" s="108"/>
      <c r="K37" s="108"/>
      <c r="L37" s="108"/>
      <c r="M37" s="108"/>
      <c r="N37" s="108"/>
    </row>
    <row r="38" spans="1:14" s="7" customFormat="1" ht="12.75">
      <c r="A38" s="18"/>
      <c r="B38" s="18"/>
      <c r="C38" s="18"/>
      <c r="G38" s="166"/>
      <c r="H38" s="108"/>
      <c r="I38" s="108"/>
      <c r="J38" s="108"/>
      <c r="K38" s="108"/>
      <c r="L38" s="108"/>
      <c r="M38" s="108"/>
      <c r="N38" s="108"/>
    </row>
    <row r="39" spans="1:14" ht="15.75">
      <c r="F39" s="4"/>
    </row>
  </sheetData>
  <autoFilter ref="A21:N35">
    <filterColumn colId="1">
      <filters>
        <filter val="3"/>
      </filters>
    </filterColumn>
  </autoFilter>
  <mergeCells count="12">
    <mergeCell ref="A12:N12"/>
    <mergeCell ref="A14:I14"/>
    <mergeCell ref="A18:I18"/>
    <mergeCell ref="A8:N8"/>
    <mergeCell ref="A9:N9"/>
    <mergeCell ref="A10:N10"/>
    <mergeCell ref="A11:N11"/>
    <mergeCell ref="M20:N20"/>
    <mergeCell ref="A20:D20"/>
    <mergeCell ref="G20:G21"/>
    <mergeCell ref="H20:I20"/>
    <mergeCell ref="J20:L20"/>
  </mergeCells>
  <printOptions horizontalCentered="1"/>
  <pageMargins left="0.35433070866141736" right="0.15748031496062992" top="0.47244094488188981" bottom="0.27559055118110237" header="0.19685039370078741" footer="0.11811023622047245"/>
  <pageSetup paperSize="9" scale="70" fitToHeight="5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zoomScale="90" zoomScaleNormal="90" zoomScalePageLayoutView="80" workbookViewId="0">
      <selection sqref="A1:M62"/>
    </sheetView>
  </sheetViews>
  <sheetFormatPr defaultColWidth="9.140625" defaultRowHeight="15.75"/>
  <cols>
    <col min="1" max="1" width="10.42578125" style="19" customWidth="1"/>
    <col min="2" max="2" width="7" style="19" customWidth="1"/>
    <col min="3" max="3" width="4.85546875" style="4" customWidth="1"/>
    <col min="4" max="4" width="54.7109375" style="4" customWidth="1"/>
    <col min="5" max="5" width="11.5703125" style="20" customWidth="1"/>
    <col min="6" max="8" width="12.42578125" style="4" hidden="1" customWidth="1"/>
    <col min="9" max="10" width="14" style="179" customWidth="1"/>
    <col min="11" max="11" width="16.28515625" style="162" customWidth="1"/>
    <col min="12" max="12" width="14.42578125" style="178" customWidth="1"/>
    <col min="13" max="13" width="48.5703125" style="162" customWidth="1"/>
    <col min="14" max="16384" width="9.140625" style="4"/>
  </cols>
  <sheetData>
    <row r="1" spans="1:13" s="51" customFormat="1" ht="15.75" customHeight="1">
      <c r="I1" s="161"/>
      <c r="J1" s="161"/>
      <c r="K1" s="159"/>
      <c r="L1" s="309" t="s">
        <v>253</v>
      </c>
      <c r="M1" s="309"/>
    </row>
    <row r="2" spans="1:13" s="51" customFormat="1" ht="15.75" customHeight="1">
      <c r="I2" s="161"/>
      <c r="J2" s="161"/>
      <c r="K2" s="159"/>
      <c r="L2" s="309" t="s">
        <v>254</v>
      </c>
      <c r="M2" s="309"/>
    </row>
    <row r="3" spans="1:13" s="51" customFormat="1" ht="15.75" customHeight="1">
      <c r="I3" s="161"/>
      <c r="J3" s="161"/>
      <c r="K3" s="159"/>
      <c r="L3" s="309" t="s">
        <v>255</v>
      </c>
      <c r="M3" s="309"/>
    </row>
    <row r="4" spans="1:13" s="51" customFormat="1" ht="15.75" customHeight="1">
      <c r="I4" s="161"/>
      <c r="J4" s="161"/>
      <c r="K4" s="159"/>
      <c r="L4" s="309" t="s">
        <v>449</v>
      </c>
      <c r="M4" s="309"/>
    </row>
    <row r="5" spans="1:13" s="51" customFormat="1">
      <c r="I5" s="161"/>
      <c r="J5" s="161"/>
      <c r="K5" s="159"/>
      <c r="L5" s="180"/>
      <c r="M5" s="181"/>
    </row>
    <row r="6" spans="1:13" s="51" customFormat="1" ht="31.5">
      <c r="I6" s="161"/>
      <c r="J6" s="161"/>
      <c r="K6" s="159"/>
      <c r="L6" s="180"/>
      <c r="M6" s="182" t="s">
        <v>450</v>
      </c>
    </row>
    <row r="7" spans="1:13" s="51" customFormat="1">
      <c r="I7" s="161"/>
      <c r="J7" s="161"/>
      <c r="K7" s="159"/>
      <c r="L7" s="160"/>
      <c r="M7" s="159"/>
    </row>
    <row r="8" spans="1:13" s="51" customFormat="1">
      <c r="I8" s="161"/>
      <c r="J8" s="161"/>
      <c r="K8" s="159"/>
      <c r="L8" s="160"/>
      <c r="M8" s="159"/>
    </row>
    <row r="9" spans="1:13" s="51" customFormat="1">
      <c r="I9" s="161"/>
      <c r="J9" s="161"/>
      <c r="K9" s="159"/>
      <c r="L9" s="160"/>
      <c r="M9" s="159"/>
    </row>
    <row r="10" spans="1:13" s="51" customFormat="1">
      <c r="A10" s="50"/>
      <c r="I10" s="161"/>
      <c r="J10" s="161"/>
      <c r="K10" s="159"/>
      <c r="L10" s="160"/>
      <c r="M10" s="159"/>
    </row>
    <row r="11" spans="1:13" s="51" customFormat="1">
      <c r="A11" s="278" t="s">
        <v>256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</row>
    <row r="12" spans="1:13" s="51" customFormat="1">
      <c r="A12" s="278" t="s">
        <v>257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</row>
    <row r="13" spans="1:13" s="51" customFormat="1">
      <c r="A13" s="278" t="s">
        <v>260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</row>
    <row r="14" spans="1:13" s="51" customFormat="1">
      <c r="E14" s="52"/>
      <c r="F14" s="52"/>
      <c r="G14" s="53"/>
      <c r="I14" s="161"/>
      <c r="J14" s="161"/>
      <c r="K14" s="159"/>
      <c r="L14" s="160"/>
      <c r="M14" s="159"/>
    </row>
    <row r="15" spans="1:13" s="51" customFormat="1">
      <c r="A15" s="278" t="s">
        <v>261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1:13" s="51" customFormat="1">
      <c r="A16" s="278" t="s">
        <v>258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</row>
    <row r="17" spans="1:13" s="51" customFormat="1">
      <c r="A17" s="51" t="s">
        <v>259</v>
      </c>
      <c r="E17" s="52"/>
      <c r="F17" s="52"/>
      <c r="G17" s="53"/>
      <c r="I17" s="161"/>
      <c r="J17" s="161"/>
      <c r="K17" s="159"/>
      <c r="L17" s="160"/>
      <c r="M17" s="159"/>
    </row>
    <row r="18" spans="1:13" s="51" customFormat="1">
      <c r="E18" s="52"/>
      <c r="F18" s="52"/>
      <c r="G18" s="53"/>
      <c r="I18" s="161"/>
      <c r="J18" s="161"/>
      <c r="K18" s="159"/>
      <c r="L18" s="160"/>
      <c r="M18" s="159"/>
    </row>
    <row r="19" spans="1:13" s="51" customFormat="1">
      <c r="A19" s="54" t="s">
        <v>262</v>
      </c>
      <c r="B19" s="54"/>
      <c r="C19" s="54"/>
      <c r="D19" s="54"/>
      <c r="E19" s="54"/>
      <c r="F19" s="54"/>
      <c r="G19" s="54"/>
      <c r="H19" s="54"/>
      <c r="I19" s="161"/>
      <c r="J19" s="161"/>
      <c r="K19" s="159"/>
      <c r="L19" s="160"/>
      <c r="M19" s="159"/>
    </row>
    <row r="20" spans="1:13" s="51" customFormat="1">
      <c r="A20" s="50"/>
      <c r="I20" s="161"/>
      <c r="J20" s="161"/>
      <c r="K20" s="159"/>
      <c r="L20" s="160"/>
      <c r="M20" s="159"/>
    </row>
    <row r="21" spans="1:13" ht="42.75" customHeight="1">
      <c r="A21" s="289" t="s">
        <v>0</v>
      </c>
      <c r="B21" s="289"/>
      <c r="C21" s="289" t="s">
        <v>221</v>
      </c>
      <c r="D21" s="290" t="s">
        <v>220</v>
      </c>
      <c r="E21" s="290" t="s">
        <v>219</v>
      </c>
      <c r="F21" s="38" t="s">
        <v>218</v>
      </c>
      <c r="G21" s="39"/>
      <c r="H21" s="39"/>
      <c r="I21" s="289" t="s">
        <v>248</v>
      </c>
      <c r="J21" s="289" t="s">
        <v>218</v>
      </c>
      <c r="K21" s="289"/>
      <c r="L21" s="298" t="s">
        <v>251</v>
      </c>
      <c r="M21" s="301" t="s">
        <v>252</v>
      </c>
    </row>
    <row r="22" spans="1:13" ht="69" customHeight="1">
      <c r="A22" s="289"/>
      <c r="B22" s="289"/>
      <c r="C22" s="289"/>
      <c r="D22" s="290"/>
      <c r="E22" s="290"/>
      <c r="F22" s="170" t="s">
        <v>217</v>
      </c>
      <c r="G22" s="170" t="s">
        <v>216</v>
      </c>
      <c r="H22" s="40" t="s">
        <v>215</v>
      </c>
      <c r="I22" s="289"/>
      <c r="J22" s="289" t="s">
        <v>249</v>
      </c>
      <c r="K22" s="301" t="s">
        <v>250</v>
      </c>
      <c r="L22" s="299"/>
      <c r="M22" s="301"/>
    </row>
    <row r="23" spans="1:13" ht="25.5" customHeight="1">
      <c r="A23" s="169" t="s">
        <v>1</v>
      </c>
      <c r="B23" s="21" t="s">
        <v>2</v>
      </c>
      <c r="C23" s="289"/>
      <c r="D23" s="290"/>
      <c r="E23" s="290"/>
      <c r="F23" s="170" t="s">
        <v>214</v>
      </c>
      <c r="G23" s="170" t="s">
        <v>213</v>
      </c>
      <c r="H23" s="40" t="s">
        <v>213</v>
      </c>
      <c r="I23" s="289"/>
      <c r="J23" s="289"/>
      <c r="K23" s="301"/>
      <c r="L23" s="300"/>
      <c r="M23" s="301"/>
    </row>
    <row r="24" spans="1:13" ht="15.75" customHeight="1">
      <c r="A24" s="302" t="s">
        <v>212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4"/>
    </row>
    <row r="25" spans="1:13" ht="78.75">
      <c r="A25" s="172" t="s">
        <v>5</v>
      </c>
      <c r="B25" s="172" t="s">
        <v>209</v>
      </c>
      <c r="C25" s="32">
        <v>1</v>
      </c>
      <c r="D25" s="41" t="s">
        <v>211</v>
      </c>
      <c r="E25" s="175" t="s">
        <v>168</v>
      </c>
      <c r="F25" s="42">
        <v>97.7</v>
      </c>
      <c r="G25" s="42">
        <v>97.8</v>
      </c>
      <c r="H25" s="42">
        <v>98.1</v>
      </c>
      <c r="I25" s="42">
        <v>99.9</v>
      </c>
      <c r="J25" s="42">
        <v>99.9</v>
      </c>
      <c r="K25" s="176">
        <v>99.9</v>
      </c>
      <c r="L25" s="183" t="s">
        <v>432</v>
      </c>
      <c r="M25" s="176"/>
    </row>
    <row r="26" spans="1:13" ht="79.5" customHeight="1">
      <c r="A26" s="169" t="s">
        <v>5</v>
      </c>
      <c r="B26" s="169" t="s">
        <v>209</v>
      </c>
      <c r="C26" s="173">
        <v>2</v>
      </c>
      <c r="D26" s="24" t="s">
        <v>210</v>
      </c>
      <c r="E26" s="170" t="s">
        <v>168</v>
      </c>
      <c r="F26" s="23">
        <v>32</v>
      </c>
      <c r="G26" s="23">
        <v>32.5</v>
      </c>
      <c r="H26" s="23">
        <v>57.8</v>
      </c>
      <c r="I26" s="23">
        <v>100.2</v>
      </c>
      <c r="J26" s="23">
        <v>100</v>
      </c>
      <c r="K26" s="176">
        <v>101</v>
      </c>
      <c r="L26" s="21" t="s">
        <v>433</v>
      </c>
      <c r="M26" s="176"/>
    </row>
    <row r="27" spans="1:13" ht="129.75" customHeight="1">
      <c r="A27" s="171" t="s">
        <v>5</v>
      </c>
      <c r="B27" s="171" t="s">
        <v>209</v>
      </c>
      <c r="C27" s="34">
        <v>3</v>
      </c>
      <c r="D27" s="35" t="s">
        <v>208</v>
      </c>
      <c r="E27" s="174" t="s">
        <v>168</v>
      </c>
      <c r="F27" s="43">
        <v>75.099999999999994</v>
      </c>
      <c r="G27" s="43">
        <v>75.099999999999994</v>
      </c>
      <c r="H27" s="43">
        <v>60.3</v>
      </c>
      <c r="I27" s="164">
        <v>65.900000000000006</v>
      </c>
      <c r="J27" s="165">
        <v>63.8</v>
      </c>
      <c r="K27" s="176" t="s">
        <v>443</v>
      </c>
      <c r="L27" s="21" t="s">
        <v>443</v>
      </c>
      <c r="M27" s="184" t="s">
        <v>439</v>
      </c>
    </row>
    <row r="28" spans="1:13">
      <c r="A28" s="280" t="s">
        <v>207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305"/>
    </row>
    <row r="29" spans="1:13" ht="108.75" customHeight="1">
      <c r="A29" s="172" t="s">
        <v>5</v>
      </c>
      <c r="B29" s="172" t="s">
        <v>6</v>
      </c>
      <c r="C29" s="32">
        <v>1</v>
      </c>
      <c r="D29" s="41" t="s">
        <v>206</v>
      </c>
      <c r="E29" s="175" t="s">
        <v>168</v>
      </c>
      <c r="F29" s="42">
        <v>99</v>
      </c>
      <c r="G29" s="42">
        <v>98</v>
      </c>
      <c r="H29" s="42">
        <v>100</v>
      </c>
      <c r="I29" s="32">
        <v>98.8</v>
      </c>
      <c r="J29" s="44">
        <v>98.4</v>
      </c>
      <c r="K29" s="176">
        <v>98.4</v>
      </c>
      <c r="L29" s="21" t="s">
        <v>430</v>
      </c>
      <c r="M29" s="176"/>
    </row>
    <row r="30" spans="1:13" ht="79.5" customHeight="1">
      <c r="A30" s="169" t="s">
        <v>5</v>
      </c>
      <c r="B30" s="169" t="s">
        <v>6</v>
      </c>
      <c r="C30" s="173">
        <v>2</v>
      </c>
      <c r="D30" s="24" t="s">
        <v>205</v>
      </c>
      <c r="E30" s="170" t="s">
        <v>168</v>
      </c>
      <c r="F30" s="173">
        <v>141.5</v>
      </c>
      <c r="G30" s="23">
        <v>141</v>
      </c>
      <c r="H30" s="23">
        <v>31.8</v>
      </c>
      <c r="I30" s="23">
        <v>26.8</v>
      </c>
      <c r="J30" s="45">
        <v>26</v>
      </c>
      <c r="K30" s="176">
        <v>26.7</v>
      </c>
      <c r="L30" s="21" t="s">
        <v>428</v>
      </c>
      <c r="M30" s="176"/>
    </row>
    <row r="31" spans="1:13" ht="79.5" customHeight="1">
      <c r="A31" s="169" t="s">
        <v>5</v>
      </c>
      <c r="B31" s="169" t="s">
        <v>6</v>
      </c>
      <c r="C31" s="173">
        <v>3</v>
      </c>
      <c r="D31" s="24" t="s">
        <v>204</v>
      </c>
      <c r="E31" s="170" t="s">
        <v>168</v>
      </c>
      <c r="F31" s="26">
        <v>133.80000000000001</v>
      </c>
      <c r="G31" s="26">
        <v>133</v>
      </c>
      <c r="H31" s="26">
        <v>31.8</v>
      </c>
      <c r="I31" s="26">
        <v>29</v>
      </c>
      <c r="J31" s="46">
        <v>28</v>
      </c>
      <c r="K31" s="176">
        <v>28.8</v>
      </c>
      <c r="L31" s="21" t="s">
        <v>429</v>
      </c>
      <c r="M31" s="176"/>
    </row>
    <row r="32" spans="1:13">
      <c r="A32" s="283" t="s">
        <v>203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5"/>
    </row>
    <row r="33" spans="1:13" ht="243.75" customHeight="1">
      <c r="A33" s="169" t="s">
        <v>5</v>
      </c>
      <c r="B33" s="169" t="s">
        <v>47</v>
      </c>
      <c r="C33" s="173">
        <v>1</v>
      </c>
      <c r="D33" s="24" t="s">
        <v>202</v>
      </c>
      <c r="E33" s="27" t="s">
        <v>198</v>
      </c>
      <c r="F33" s="23">
        <v>56</v>
      </c>
      <c r="G33" s="23">
        <v>42</v>
      </c>
      <c r="H33" s="28">
        <v>1.925</v>
      </c>
      <c r="I33" s="163">
        <v>1.718</v>
      </c>
      <c r="J33" s="173" t="s">
        <v>438</v>
      </c>
      <c r="K33" s="173" t="s">
        <v>443</v>
      </c>
      <c r="L33" s="185" t="s">
        <v>443</v>
      </c>
      <c r="M33" s="184" t="s">
        <v>440</v>
      </c>
    </row>
    <row r="34" spans="1:13" ht="47.25">
      <c r="A34" s="169" t="s">
        <v>5</v>
      </c>
      <c r="B34" s="169" t="s">
        <v>47</v>
      </c>
      <c r="C34" s="173">
        <v>2</v>
      </c>
      <c r="D34" s="24" t="s">
        <v>201</v>
      </c>
      <c r="E34" s="27" t="s">
        <v>198</v>
      </c>
      <c r="F34" s="173">
        <v>2.9</v>
      </c>
      <c r="G34" s="173">
        <v>1.9</v>
      </c>
      <c r="H34" s="173">
        <v>0.6</v>
      </c>
      <c r="I34" s="173">
        <v>0.6</v>
      </c>
      <c r="J34" s="47">
        <v>0.6</v>
      </c>
      <c r="K34" s="176">
        <v>0.6</v>
      </c>
      <c r="L34" s="21" t="s">
        <v>431</v>
      </c>
      <c r="M34" s="176"/>
    </row>
    <row r="35" spans="1:13" ht="78.75" customHeight="1">
      <c r="A35" s="169" t="s">
        <v>5</v>
      </c>
      <c r="B35" s="169" t="s">
        <v>47</v>
      </c>
      <c r="C35" s="173">
        <v>3</v>
      </c>
      <c r="D35" s="24" t="s">
        <v>200</v>
      </c>
      <c r="E35" s="27" t="s">
        <v>198</v>
      </c>
      <c r="F35" s="173"/>
      <c r="G35" s="173"/>
      <c r="H35" s="173"/>
      <c r="I35" s="173">
        <v>110.66</v>
      </c>
      <c r="J35" s="47">
        <v>113.7</v>
      </c>
      <c r="K35" s="176" t="s">
        <v>443</v>
      </c>
      <c r="L35" s="21" t="s">
        <v>443</v>
      </c>
      <c r="M35" s="306" t="s">
        <v>441</v>
      </c>
    </row>
    <row r="36" spans="1:13" ht="52.5" customHeight="1">
      <c r="A36" s="169" t="s">
        <v>5</v>
      </c>
      <c r="B36" s="169" t="s">
        <v>47</v>
      </c>
      <c r="C36" s="173">
        <v>4</v>
      </c>
      <c r="D36" s="24" t="s">
        <v>199</v>
      </c>
      <c r="E36" s="27" t="s">
        <v>198</v>
      </c>
      <c r="F36" s="173"/>
      <c r="G36" s="173"/>
      <c r="H36" s="173"/>
      <c r="I36" s="173">
        <v>82.76</v>
      </c>
      <c r="J36" s="47">
        <v>88.6</v>
      </c>
      <c r="K36" s="176" t="s">
        <v>443</v>
      </c>
      <c r="L36" s="21" t="s">
        <v>443</v>
      </c>
      <c r="M36" s="307"/>
    </row>
    <row r="37" spans="1:13" ht="31.5">
      <c r="A37" s="282" t="s">
        <v>5</v>
      </c>
      <c r="B37" s="291" t="s">
        <v>47</v>
      </c>
      <c r="C37" s="294">
        <v>5</v>
      </c>
      <c r="D37" s="29" t="s">
        <v>436</v>
      </c>
      <c r="E37" s="295" t="s">
        <v>189</v>
      </c>
      <c r="F37" s="23"/>
      <c r="G37" s="23"/>
      <c r="H37" s="23"/>
      <c r="I37" s="177">
        <v>72.06</v>
      </c>
      <c r="J37" s="48">
        <v>24.82</v>
      </c>
      <c r="K37" s="176" t="s">
        <v>443</v>
      </c>
      <c r="L37" s="21" t="s">
        <v>443</v>
      </c>
      <c r="M37" s="307"/>
    </row>
    <row r="38" spans="1:13">
      <c r="A38" s="282"/>
      <c r="B38" s="292"/>
      <c r="C38" s="294"/>
      <c r="D38" s="29" t="s">
        <v>188</v>
      </c>
      <c r="E38" s="296"/>
      <c r="F38" s="23"/>
      <c r="G38" s="23"/>
      <c r="H38" s="23"/>
      <c r="I38" s="30" t="s">
        <v>162</v>
      </c>
      <c r="J38" s="48" t="s">
        <v>162</v>
      </c>
      <c r="K38" s="176" t="s">
        <v>443</v>
      </c>
      <c r="L38" s="21" t="s">
        <v>443</v>
      </c>
      <c r="M38" s="307"/>
    </row>
    <row r="39" spans="1:13">
      <c r="A39" s="282"/>
      <c r="B39" s="293"/>
      <c r="C39" s="294"/>
      <c r="D39" s="29" t="s">
        <v>187</v>
      </c>
      <c r="E39" s="297"/>
      <c r="F39" s="23"/>
      <c r="G39" s="23"/>
      <c r="H39" s="23"/>
      <c r="I39" s="30" t="s">
        <v>162</v>
      </c>
      <c r="J39" s="48" t="s">
        <v>162</v>
      </c>
      <c r="K39" s="176" t="s">
        <v>443</v>
      </c>
      <c r="L39" s="21" t="s">
        <v>443</v>
      </c>
      <c r="M39" s="308"/>
    </row>
    <row r="40" spans="1:13" ht="31.5">
      <c r="A40" s="169" t="s">
        <v>5</v>
      </c>
      <c r="B40" s="169" t="s">
        <v>47</v>
      </c>
      <c r="C40" s="173">
        <v>6</v>
      </c>
      <c r="D40" s="29" t="s">
        <v>186</v>
      </c>
      <c r="E40" s="31" t="s">
        <v>185</v>
      </c>
      <c r="F40" s="23"/>
      <c r="G40" s="23"/>
      <c r="H40" s="23"/>
      <c r="I40" s="30" t="s">
        <v>162</v>
      </c>
      <c r="J40" s="48">
        <v>1.4</v>
      </c>
      <c r="K40" s="186">
        <v>0.627</v>
      </c>
      <c r="L40" s="21" t="s">
        <v>444</v>
      </c>
      <c r="M40" s="184" t="s">
        <v>425</v>
      </c>
    </row>
    <row r="41" spans="1:13" ht="47.25">
      <c r="A41" s="169" t="s">
        <v>5</v>
      </c>
      <c r="B41" s="169" t="s">
        <v>47</v>
      </c>
      <c r="C41" s="173">
        <v>7</v>
      </c>
      <c r="D41" s="29" t="s">
        <v>184</v>
      </c>
      <c r="E41" s="170" t="s">
        <v>168</v>
      </c>
      <c r="F41" s="23"/>
      <c r="G41" s="23"/>
      <c r="H41" s="23"/>
      <c r="I41" s="30">
        <v>19.260000000000002</v>
      </c>
      <c r="J41" s="48">
        <v>25.8</v>
      </c>
      <c r="K41" s="176">
        <v>20.100000000000001</v>
      </c>
      <c r="L41" s="21" t="s">
        <v>445</v>
      </c>
      <c r="M41" s="184" t="s">
        <v>425</v>
      </c>
    </row>
    <row r="42" spans="1:13" ht="51" customHeight="1">
      <c r="A42" s="169" t="s">
        <v>5</v>
      </c>
      <c r="B42" s="169" t="s">
        <v>47</v>
      </c>
      <c r="C42" s="173">
        <v>8</v>
      </c>
      <c r="D42" s="24" t="s">
        <v>183</v>
      </c>
      <c r="E42" s="170" t="s">
        <v>168</v>
      </c>
      <c r="F42" s="23"/>
      <c r="G42" s="23"/>
      <c r="H42" s="23"/>
      <c r="I42" s="30">
        <v>52.77</v>
      </c>
      <c r="J42" s="48">
        <v>59.8</v>
      </c>
      <c r="K42" s="176">
        <v>35.200000000000003</v>
      </c>
      <c r="L42" s="21" t="s">
        <v>446</v>
      </c>
      <c r="M42" s="184" t="s">
        <v>425</v>
      </c>
    </row>
    <row r="43" spans="1:13" ht="47.25">
      <c r="A43" s="172" t="s">
        <v>5</v>
      </c>
      <c r="B43" s="169" t="s">
        <v>47</v>
      </c>
      <c r="C43" s="32">
        <v>9</v>
      </c>
      <c r="D43" s="24" t="s">
        <v>182</v>
      </c>
      <c r="E43" s="170" t="s">
        <v>168</v>
      </c>
      <c r="F43" s="23"/>
      <c r="G43" s="23"/>
      <c r="H43" s="23"/>
      <c r="I43" s="30" t="s">
        <v>162</v>
      </c>
      <c r="J43" s="48">
        <v>40</v>
      </c>
      <c r="K43" s="176">
        <v>0</v>
      </c>
      <c r="L43" s="21" t="s">
        <v>447</v>
      </c>
      <c r="M43" s="184" t="s">
        <v>448</v>
      </c>
    </row>
    <row r="44" spans="1:13" ht="15.75" customHeight="1">
      <c r="A44" s="286" t="s">
        <v>197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8"/>
    </row>
    <row r="45" spans="1:13" ht="63" customHeight="1">
      <c r="A45" s="169" t="s">
        <v>5</v>
      </c>
      <c r="B45" s="169" t="s">
        <v>73</v>
      </c>
      <c r="C45" s="173">
        <v>1</v>
      </c>
      <c r="D45" s="22" t="s">
        <v>196</v>
      </c>
      <c r="E45" s="170" t="s">
        <v>195</v>
      </c>
      <c r="F45" s="173">
        <v>22.37</v>
      </c>
      <c r="G45" s="173">
        <v>22.39</v>
      </c>
      <c r="H45" s="173">
        <v>21.57</v>
      </c>
      <c r="I45" s="173">
        <v>22</v>
      </c>
      <c r="J45" s="47">
        <v>22</v>
      </c>
      <c r="K45" s="176">
        <v>22.5</v>
      </c>
      <c r="L45" s="21" t="s">
        <v>424</v>
      </c>
      <c r="M45" s="176"/>
    </row>
    <row r="46" spans="1:13" ht="55.5" customHeight="1">
      <c r="A46" s="169" t="s">
        <v>5</v>
      </c>
      <c r="B46" s="169" t="s">
        <v>73</v>
      </c>
      <c r="C46" s="173">
        <v>2</v>
      </c>
      <c r="D46" s="33" t="s">
        <v>194</v>
      </c>
      <c r="E46" s="170" t="s">
        <v>168</v>
      </c>
      <c r="F46" s="23">
        <v>68</v>
      </c>
      <c r="G46" s="23">
        <v>64</v>
      </c>
      <c r="H46" s="23">
        <v>47.2</v>
      </c>
      <c r="I46" s="23">
        <v>62.8</v>
      </c>
      <c r="J46" s="45">
        <v>60</v>
      </c>
      <c r="K46" s="176">
        <v>42.1</v>
      </c>
      <c r="L46" s="21" t="s">
        <v>434</v>
      </c>
      <c r="M46" s="184" t="s">
        <v>425</v>
      </c>
    </row>
    <row r="47" spans="1:13" ht="153.75" customHeight="1">
      <c r="A47" s="169" t="s">
        <v>5</v>
      </c>
      <c r="B47" s="169" t="s">
        <v>73</v>
      </c>
      <c r="C47" s="173">
        <v>3</v>
      </c>
      <c r="D47" s="24" t="s">
        <v>193</v>
      </c>
      <c r="E47" s="170" t="s">
        <v>168</v>
      </c>
      <c r="F47" s="23">
        <v>0</v>
      </c>
      <c r="G47" s="23">
        <v>0</v>
      </c>
      <c r="H47" s="23">
        <v>2.1</v>
      </c>
      <c r="I47" s="25">
        <v>0</v>
      </c>
      <c r="J47" s="49">
        <v>0</v>
      </c>
      <c r="K47" s="176">
        <v>0</v>
      </c>
      <c r="L47" s="21" t="s">
        <v>430</v>
      </c>
      <c r="M47" s="176"/>
    </row>
    <row r="48" spans="1:13" ht="93" customHeight="1">
      <c r="A48" s="169" t="s">
        <v>5</v>
      </c>
      <c r="B48" s="169" t="s">
        <v>73</v>
      </c>
      <c r="C48" s="173">
        <v>4</v>
      </c>
      <c r="D48" s="24" t="s">
        <v>192</v>
      </c>
      <c r="E48" s="170" t="s">
        <v>185</v>
      </c>
      <c r="F48" s="23"/>
      <c r="G48" s="23"/>
      <c r="H48" s="23">
        <v>42</v>
      </c>
      <c r="I48" s="23">
        <v>42</v>
      </c>
      <c r="J48" s="45">
        <v>42</v>
      </c>
      <c r="K48" s="176">
        <v>21</v>
      </c>
      <c r="L48" s="21" t="s">
        <v>442</v>
      </c>
      <c r="M48" s="184" t="s">
        <v>425</v>
      </c>
    </row>
    <row r="49" spans="1:13" ht="114" customHeight="1">
      <c r="A49" s="169" t="s">
        <v>5</v>
      </c>
      <c r="B49" s="169" t="s">
        <v>73</v>
      </c>
      <c r="C49" s="173">
        <v>5</v>
      </c>
      <c r="D49" s="24" t="s">
        <v>191</v>
      </c>
      <c r="E49" s="170" t="s">
        <v>168</v>
      </c>
      <c r="F49" s="23"/>
      <c r="G49" s="23"/>
      <c r="H49" s="23" t="s">
        <v>162</v>
      </c>
      <c r="I49" s="23">
        <v>3</v>
      </c>
      <c r="J49" s="45">
        <v>5</v>
      </c>
      <c r="K49" s="176">
        <v>5</v>
      </c>
      <c r="L49" s="21" t="s">
        <v>430</v>
      </c>
      <c r="M49" s="176"/>
    </row>
    <row r="50" spans="1:13" ht="79.5" customHeight="1">
      <c r="A50" s="171" t="s">
        <v>5</v>
      </c>
      <c r="B50" s="171" t="s">
        <v>73</v>
      </c>
      <c r="C50" s="34">
        <v>6</v>
      </c>
      <c r="D50" s="35" t="s">
        <v>190</v>
      </c>
      <c r="E50" s="170" t="s">
        <v>168</v>
      </c>
      <c r="F50" s="23"/>
      <c r="G50" s="23"/>
      <c r="H50" s="23">
        <v>2.6</v>
      </c>
      <c r="I50" s="30">
        <v>14</v>
      </c>
      <c r="J50" s="48">
        <v>11.2</v>
      </c>
      <c r="K50" s="176">
        <v>22.4</v>
      </c>
      <c r="L50" s="21" t="s">
        <v>426</v>
      </c>
      <c r="M50" s="184" t="s">
        <v>427</v>
      </c>
    </row>
    <row r="51" spans="1:13" ht="19.5" customHeight="1">
      <c r="A51" s="280" t="s">
        <v>181</v>
      </c>
      <c r="B51" s="281"/>
      <c r="C51" s="281"/>
      <c r="D51" s="281"/>
      <c r="E51" s="281"/>
      <c r="F51" s="281"/>
      <c r="G51" s="281"/>
      <c r="H51" s="281"/>
      <c r="I51" s="281"/>
      <c r="J51" s="281"/>
      <c r="K51" s="176"/>
      <c r="L51" s="21"/>
      <c r="M51" s="176"/>
    </row>
    <row r="52" spans="1:13" ht="63" customHeight="1">
      <c r="A52" s="36" t="s">
        <v>5</v>
      </c>
      <c r="B52" s="169" t="s">
        <v>85</v>
      </c>
      <c r="C52" s="169" t="s">
        <v>6</v>
      </c>
      <c r="D52" s="37" t="s">
        <v>180</v>
      </c>
      <c r="E52" s="170" t="s">
        <v>168</v>
      </c>
      <c r="F52" s="23"/>
      <c r="G52" s="23"/>
      <c r="H52" s="23">
        <v>100</v>
      </c>
      <c r="I52" s="25">
        <v>100</v>
      </c>
      <c r="J52" s="49">
        <v>100</v>
      </c>
      <c r="K52" s="176">
        <v>100</v>
      </c>
      <c r="L52" s="21" t="s">
        <v>430</v>
      </c>
      <c r="M52" s="176"/>
    </row>
    <row r="53" spans="1:13" ht="204.75" hidden="1">
      <c r="A53" s="169" t="s">
        <v>5</v>
      </c>
      <c r="B53" s="169" t="s">
        <v>15</v>
      </c>
      <c r="C53" s="173">
        <v>2</v>
      </c>
      <c r="D53" s="24" t="s">
        <v>179</v>
      </c>
      <c r="E53" s="170" t="s">
        <v>168</v>
      </c>
      <c r="F53" s="23"/>
      <c r="G53" s="23"/>
      <c r="H53" s="23" t="s">
        <v>162</v>
      </c>
      <c r="I53" s="23">
        <v>72</v>
      </c>
      <c r="J53" s="45">
        <v>74</v>
      </c>
      <c r="K53" s="176"/>
      <c r="L53" s="21"/>
      <c r="M53" s="176"/>
    </row>
    <row r="54" spans="1:13" ht="42.75" hidden="1" customHeight="1">
      <c r="A54" s="169" t="s">
        <v>5</v>
      </c>
      <c r="B54" s="169" t="s">
        <v>15</v>
      </c>
      <c r="C54" s="173">
        <v>3</v>
      </c>
      <c r="D54" s="22" t="s">
        <v>178</v>
      </c>
      <c r="E54" s="170" t="s">
        <v>168</v>
      </c>
      <c r="F54" s="23"/>
      <c r="G54" s="23"/>
      <c r="H54" s="23" t="s">
        <v>162</v>
      </c>
      <c r="I54" s="23">
        <v>100</v>
      </c>
      <c r="J54" s="45">
        <v>100</v>
      </c>
      <c r="K54" s="176"/>
      <c r="L54" s="21"/>
      <c r="M54" s="176"/>
    </row>
    <row r="55" spans="1:13" ht="42.75" hidden="1" customHeight="1">
      <c r="A55" s="169" t="s">
        <v>5</v>
      </c>
      <c r="B55" s="169" t="s">
        <v>15</v>
      </c>
      <c r="C55" s="173">
        <v>4</v>
      </c>
      <c r="D55" s="22" t="s">
        <v>177</v>
      </c>
      <c r="E55" s="170" t="s">
        <v>168</v>
      </c>
      <c r="F55" s="23"/>
      <c r="G55" s="23"/>
      <c r="H55" s="23" t="s">
        <v>162</v>
      </c>
      <c r="I55" s="23">
        <v>90</v>
      </c>
      <c r="J55" s="45">
        <v>91</v>
      </c>
      <c r="K55" s="176"/>
      <c r="L55" s="21"/>
      <c r="M55" s="176"/>
    </row>
    <row r="56" spans="1:13" ht="63" hidden="1">
      <c r="A56" s="169" t="s">
        <v>5</v>
      </c>
      <c r="B56" s="169" t="s">
        <v>15</v>
      </c>
      <c r="C56" s="173">
        <v>5</v>
      </c>
      <c r="D56" s="22" t="s">
        <v>176</v>
      </c>
      <c r="E56" s="170" t="s">
        <v>166</v>
      </c>
      <c r="F56" s="23"/>
      <c r="G56" s="23"/>
      <c r="H56" s="23" t="s">
        <v>162</v>
      </c>
      <c r="I56" s="25" t="s">
        <v>165</v>
      </c>
      <c r="J56" s="49" t="s">
        <v>165</v>
      </c>
      <c r="K56" s="176"/>
      <c r="L56" s="21"/>
      <c r="M56" s="176"/>
    </row>
    <row r="57" spans="1:13" hidden="1">
      <c r="A57" s="169" t="s">
        <v>5</v>
      </c>
      <c r="B57" s="169" t="s">
        <v>15</v>
      </c>
      <c r="C57" s="173">
        <v>6</v>
      </c>
      <c r="D57" s="22" t="s">
        <v>175</v>
      </c>
      <c r="E57" s="170" t="s">
        <v>168</v>
      </c>
      <c r="F57" s="23"/>
      <c r="G57" s="23"/>
      <c r="H57" s="23" t="s">
        <v>162</v>
      </c>
      <c r="I57" s="25">
        <v>17.3</v>
      </c>
      <c r="J57" s="49">
        <v>17.3</v>
      </c>
      <c r="K57" s="176"/>
      <c r="L57" s="21"/>
      <c r="M57" s="176"/>
    </row>
    <row r="58" spans="1:13" ht="47.25" hidden="1">
      <c r="A58" s="169" t="s">
        <v>5</v>
      </c>
      <c r="B58" s="169" t="s">
        <v>15</v>
      </c>
      <c r="C58" s="173">
        <v>7</v>
      </c>
      <c r="D58" s="22" t="s">
        <v>174</v>
      </c>
      <c r="E58" s="170" t="s">
        <v>173</v>
      </c>
      <c r="F58" s="23"/>
      <c r="G58" s="23"/>
      <c r="H58" s="23" t="s">
        <v>162</v>
      </c>
      <c r="I58" s="25">
        <v>3.5</v>
      </c>
      <c r="J58" s="49">
        <v>3.5</v>
      </c>
      <c r="K58" s="176"/>
      <c r="L58" s="21"/>
      <c r="M58" s="176"/>
    </row>
    <row r="59" spans="1:13" ht="31.5">
      <c r="A59" s="169" t="s">
        <v>5</v>
      </c>
      <c r="B59" s="169" t="s">
        <v>85</v>
      </c>
      <c r="C59" s="173">
        <v>2</v>
      </c>
      <c r="D59" s="22" t="s">
        <v>172</v>
      </c>
      <c r="E59" s="170" t="s">
        <v>168</v>
      </c>
      <c r="F59" s="23"/>
      <c r="G59" s="23"/>
      <c r="H59" s="23">
        <v>99.6</v>
      </c>
      <c r="I59" s="25">
        <v>94.1</v>
      </c>
      <c r="J59" s="49" t="s">
        <v>171</v>
      </c>
      <c r="K59" s="176" t="s">
        <v>443</v>
      </c>
      <c r="L59" s="21" t="s">
        <v>443</v>
      </c>
      <c r="M59" s="184" t="s">
        <v>451</v>
      </c>
    </row>
    <row r="60" spans="1:13" ht="111.75" customHeight="1">
      <c r="A60" s="36" t="s">
        <v>5</v>
      </c>
      <c r="B60" s="169" t="s">
        <v>85</v>
      </c>
      <c r="C60" s="169" t="s">
        <v>73</v>
      </c>
      <c r="D60" s="22" t="s">
        <v>170</v>
      </c>
      <c r="E60" s="170" t="s">
        <v>168</v>
      </c>
      <c r="F60" s="23"/>
      <c r="G60" s="23"/>
      <c r="H60" s="23" t="s">
        <v>162</v>
      </c>
      <c r="I60" s="23">
        <v>100</v>
      </c>
      <c r="J60" s="45">
        <v>100</v>
      </c>
      <c r="K60" s="176">
        <v>100</v>
      </c>
      <c r="L60" s="21" t="s">
        <v>430</v>
      </c>
      <c r="M60" s="176"/>
    </row>
    <row r="61" spans="1:13" ht="84" customHeight="1">
      <c r="A61" s="169" t="s">
        <v>5</v>
      </c>
      <c r="B61" s="169" t="s">
        <v>85</v>
      </c>
      <c r="C61" s="173">
        <v>4</v>
      </c>
      <c r="D61" s="22" t="s">
        <v>169</v>
      </c>
      <c r="E61" s="170" t="s">
        <v>168</v>
      </c>
      <c r="F61" s="23"/>
      <c r="G61" s="23"/>
      <c r="H61" s="23" t="s">
        <v>162</v>
      </c>
      <c r="I61" s="23">
        <v>93</v>
      </c>
      <c r="J61" s="45">
        <v>94</v>
      </c>
      <c r="K61" s="176">
        <v>94</v>
      </c>
      <c r="L61" s="21" t="s">
        <v>430</v>
      </c>
      <c r="M61" s="176"/>
    </row>
    <row r="62" spans="1:13" ht="47.25">
      <c r="A62" s="169" t="s">
        <v>5</v>
      </c>
      <c r="B62" s="169" t="s">
        <v>85</v>
      </c>
      <c r="C62" s="173">
        <v>5</v>
      </c>
      <c r="D62" s="22" t="s">
        <v>167</v>
      </c>
      <c r="E62" s="170" t="s">
        <v>166</v>
      </c>
      <c r="F62" s="23"/>
      <c r="G62" s="23"/>
      <c r="H62" s="23" t="s">
        <v>162</v>
      </c>
      <c r="I62" s="25">
        <v>15</v>
      </c>
      <c r="J62" s="49" t="s">
        <v>165</v>
      </c>
      <c r="K62" s="176" t="s">
        <v>435</v>
      </c>
      <c r="L62" s="21" t="s">
        <v>431</v>
      </c>
      <c r="M62" s="176"/>
    </row>
    <row r="63" spans="1:13" ht="94.5" hidden="1">
      <c r="A63" s="169" t="s">
        <v>5</v>
      </c>
      <c r="B63" s="169" t="s">
        <v>85</v>
      </c>
      <c r="C63" s="173">
        <v>6</v>
      </c>
      <c r="D63" s="22" t="s">
        <v>164</v>
      </c>
      <c r="E63" s="170" t="s">
        <v>163</v>
      </c>
      <c r="F63" s="23"/>
      <c r="G63" s="23"/>
      <c r="H63" s="23" t="s">
        <v>162</v>
      </c>
      <c r="I63" s="25">
        <v>1</v>
      </c>
      <c r="J63" s="25" t="s">
        <v>162</v>
      </c>
    </row>
  </sheetData>
  <mergeCells count="29">
    <mergeCell ref="M35:M39"/>
    <mergeCell ref="L1:M1"/>
    <mergeCell ref="L2:M2"/>
    <mergeCell ref="L3:M3"/>
    <mergeCell ref="L4:M4"/>
    <mergeCell ref="J21:K21"/>
    <mergeCell ref="J22:J23"/>
    <mergeCell ref="K22:K23"/>
    <mergeCell ref="A11:M11"/>
    <mergeCell ref="A12:M12"/>
    <mergeCell ref="A13:M13"/>
    <mergeCell ref="A15:M15"/>
    <mergeCell ref="A16:M16"/>
    <mergeCell ref="A51:J51"/>
    <mergeCell ref="A37:A39"/>
    <mergeCell ref="A32:M32"/>
    <mergeCell ref="A44:M44"/>
    <mergeCell ref="A21:B22"/>
    <mergeCell ref="C21:C23"/>
    <mergeCell ref="D21:D23"/>
    <mergeCell ref="E21:E23"/>
    <mergeCell ref="B37:B39"/>
    <mergeCell ref="C37:C39"/>
    <mergeCell ref="E37:E39"/>
    <mergeCell ref="L21:L23"/>
    <mergeCell ref="M21:M23"/>
    <mergeCell ref="A24:M24"/>
    <mergeCell ref="A28:M28"/>
    <mergeCell ref="I21:I23"/>
  </mergeCells>
  <printOptions horizontalCentered="1"/>
  <pageMargins left="0.27559055118110237" right="0.11811023622047245" top="0.35433070866141736" bottom="0.11811023622047245" header="0.15748031496062992" footer="0.11811023622047245"/>
  <pageSetup paperSize="9" scale="50" fitToHeight="3" orientation="portrait" horizontalDpi="180" verticalDpi="18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Форма 1 расходы</vt:lpstr>
      <vt:lpstr>Форма 4 ГЗ</vt:lpstr>
      <vt:lpstr>Форма 5 целевые показатели</vt:lpstr>
      <vt:lpstr>'Форма 1 расходы'!Заголовки_для_печати</vt:lpstr>
      <vt:lpstr>'Форма 4 ГЗ'!Заголовки_для_печати</vt:lpstr>
      <vt:lpstr>'Форма 5 целевые показатели'!Заголовки_для_печати</vt:lpstr>
      <vt:lpstr>'Форма 1 расходы'!Область_печати</vt:lpstr>
      <vt:lpstr>'Форма 4 ГЗ'!Область_печати</vt:lpstr>
      <vt:lpstr>'Форма 5 целевые показатели'!Область_печати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2019-07-23T06:43:58Z</cp:lastPrinted>
  <dcterms:created xsi:type="dcterms:W3CDTF">2019-03-27T10:47:16Z</dcterms:created>
  <dcterms:modified xsi:type="dcterms:W3CDTF">2020-06-01T11:20:28Z</dcterms:modified>
</cp:coreProperties>
</file>